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7"/>
  <workbookPr/>
  <mc:AlternateContent xmlns:mc="http://schemas.openxmlformats.org/markup-compatibility/2006">
    <mc:Choice Requires="x15">
      <x15ac:absPath xmlns:x15ac="http://schemas.microsoft.com/office/spreadsheetml/2010/11/ac" url="C:\Users\mack\Desktop\Scott-new\Courses\2023-2024-CHI-Empirical\"/>
    </mc:Choice>
  </mc:AlternateContent>
  <xr:revisionPtr revIDLastSave="0" documentId="13_ncr:1_{92BE32D6-8F63-4EEC-82D4-7F50B34467D1}" xr6:coauthVersionLast="36" xr6:coauthVersionMax="47" xr10:uidLastSave="{00000000-0000-0000-0000-000000000000}"/>
  <bookViews>
    <workbookView xWindow="-108" yWindow="-108" windowWidth="22776" windowHeight="9168" tabRatio="709" xr2:uid="{00000000-000D-0000-FFFF-FFFF00000000}"/>
  </bookViews>
  <sheets>
    <sheet name="Data Tables" sheetId="1" r:id="rId1"/>
    <sheet name="Questionnaire" sheetId="7" r:id="rId2"/>
    <sheet name="Anovas" sheetId="3" r:id="rId3"/>
    <sheet name="Relationships" sheetId="5" r:id="rId4"/>
    <sheet name="Keyboards" sheetId="4" r:id="rId5"/>
    <sheet name="CHI99" sheetId="8" r:id="rId6"/>
  </sheets>
  <definedNames>
    <definedName name="group">'Data Tables'!$M$36:$M$63</definedName>
    <definedName name="overall">'Data Tables'!$N$36:$N$63</definedName>
  </definedNames>
  <calcPr calcId="191029"/>
</workbook>
</file>

<file path=xl/calcChain.xml><?xml version="1.0" encoding="utf-8"?>
<calcChain xmlns="http://schemas.openxmlformats.org/spreadsheetml/2006/main">
  <c r="C36" i="1" l="1"/>
  <c r="E11" i="5" l="1"/>
  <c r="T11" i="5" s="1"/>
  <c r="F11" i="5"/>
  <c r="G11" i="5"/>
  <c r="N11" i="5" s="1"/>
  <c r="H11" i="5"/>
  <c r="I11" i="5"/>
  <c r="J11" i="5"/>
  <c r="K11" i="5"/>
  <c r="E12" i="5"/>
  <c r="F12" i="5"/>
  <c r="G12" i="5"/>
  <c r="H12" i="5"/>
  <c r="I12" i="5"/>
  <c r="J12" i="5"/>
  <c r="K12" i="5"/>
  <c r="E13" i="5"/>
  <c r="F13" i="5"/>
  <c r="G13" i="5"/>
  <c r="H13" i="5"/>
  <c r="I13" i="5"/>
  <c r="J13" i="5"/>
  <c r="K13" i="5"/>
  <c r="E14" i="5"/>
  <c r="T14" i="5" s="1"/>
  <c r="F14" i="5"/>
  <c r="G14" i="5"/>
  <c r="H14" i="5"/>
  <c r="I14" i="5"/>
  <c r="J14" i="5"/>
  <c r="K14" i="5"/>
  <c r="E15" i="5"/>
  <c r="F15" i="5"/>
  <c r="G15" i="5"/>
  <c r="H15" i="5"/>
  <c r="I15" i="5"/>
  <c r="J15" i="5"/>
  <c r="K15" i="5"/>
  <c r="E16" i="5"/>
  <c r="F16" i="5"/>
  <c r="G16" i="5"/>
  <c r="H16" i="5"/>
  <c r="I16" i="5"/>
  <c r="J16" i="5"/>
  <c r="K16" i="5"/>
  <c r="E17" i="5"/>
  <c r="T17" i="5" s="1"/>
  <c r="F17" i="5"/>
  <c r="G17" i="5"/>
  <c r="H17" i="5"/>
  <c r="I17" i="5"/>
  <c r="J17" i="5"/>
  <c r="K17" i="5"/>
  <c r="E18" i="5"/>
  <c r="T18" i="5" s="1"/>
  <c r="F18" i="5"/>
  <c r="G18" i="5"/>
  <c r="H18" i="5"/>
  <c r="I18" i="5"/>
  <c r="J18" i="5"/>
  <c r="K18" i="5"/>
  <c r="E19" i="5"/>
  <c r="F19" i="5"/>
  <c r="G19" i="5"/>
  <c r="H19" i="5"/>
  <c r="I19" i="5"/>
  <c r="J19" i="5"/>
  <c r="K19" i="5"/>
  <c r="E20" i="5"/>
  <c r="F20" i="5"/>
  <c r="G20" i="5"/>
  <c r="H20" i="5"/>
  <c r="I20" i="5"/>
  <c r="J20" i="5"/>
  <c r="K20" i="5"/>
  <c r="E21" i="5"/>
  <c r="F21" i="5"/>
  <c r="G21" i="5"/>
  <c r="H21" i="5"/>
  <c r="I21" i="5"/>
  <c r="J21" i="5"/>
  <c r="K21" i="5"/>
  <c r="E22" i="5"/>
  <c r="T22" i="5" s="1"/>
  <c r="F22" i="5"/>
  <c r="G22" i="5"/>
  <c r="N22" i="5" s="1"/>
  <c r="H22" i="5"/>
  <c r="I22" i="5"/>
  <c r="J22" i="5"/>
  <c r="K22" i="5"/>
  <c r="E23" i="5"/>
  <c r="F23" i="5"/>
  <c r="G23" i="5"/>
  <c r="N23" i="5" s="1"/>
  <c r="H23" i="5"/>
  <c r="I23" i="5"/>
  <c r="J23" i="5"/>
  <c r="K23" i="5"/>
  <c r="E24" i="5"/>
  <c r="F24" i="5"/>
  <c r="G24" i="5"/>
  <c r="H24" i="5"/>
  <c r="I24" i="5"/>
  <c r="J24" i="5"/>
  <c r="K24" i="5"/>
  <c r="E25" i="5"/>
  <c r="F25" i="5"/>
  <c r="G25" i="5"/>
  <c r="N25" i="5" s="1"/>
  <c r="H25" i="5"/>
  <c r="I25" i="5"/>
  <c r="J25" i="5"/>
  <c r="K25" i="5"/>
  <c r="E26" i="5"/>
  <c r="T26" i="5" s="1"/>
  <c r="F26" i="5"/>
  <c r="G26" i="5"/>
  <c r="H26" i="5"/>
  <c r="I26" i="5"/>
  <c r="J26" i="5"/>
  <c r="K26" i="5"/>
  <c r="E27" i="5"/>
  <c r="F27" i="5"/>
  <c r="G27" i="5"/>
  <c r="N27" i="5" s="1"/>
  <c r="H27" i="5"/>
  <c r="I27" i="5"/>
  <c r="J27" i="5"/>
  <c r="K27" i="5"/>
  <c r="E28" i="5"/>
  <c r="T28" i="5" s="1"/>
  <c r="F28" i="5"/>
  <c r="G28" i="5"/>
  <c r="H28" i="5"/>
  <c r="I28" i="5"/>
  <c r="J28" i="5"/>
  <c r="K28" i="5"/>
  <c r="E29" i="5"/>
  <c r="F29" i="5"/>
  <c r="G29" i="5"/>
  <c r="N29" i="5" s="1"/>
  <c r="H29" i="5"/>
  <c r="I29" i="5"/>
  <c r="J29" i="5"/>
  <c r="K29" i="5"/>
  <c r="E30" i="5"/>
  <c r="T30" i="5" s="1"/>
  <c r="F30" i="5"/>
  <c r="G30" i="5"/>
  <c r="O30" i="5" s="1"/>
  <c r="H30" i="5"/>
  <c r="I30" i="5"/>
  <c r="J30" i="5"/>
  <c r="K30" i="5"/>
  <c r="E31" i="5"/>
  <c r="T31" i="5" s="1"/>
  <c r="F31" i="5"/>
  <c r="G31" i="5"/>
  <c r="H31" i="5"/>
  <c r="I31" i="5"/>
  <c r="J31" i="5"/>
  <c r="K31" i="5"/>
  <c r="A55" i="1"/>
  <c r="B55" i="1"/>
  <c r="C55" i="1"/>
  <c r="D55" i="1"/>
  <c r="E55" i="1"/>
  <c r="F55" i="1"/>
  <c r="G55" i="1"/>
  <c r="H55" i="1"/>
  <c r="I55" i="1"/>
  <c r="J55" i="1"/>
  <c r="K55" i="1"/>
  <c r="L55" i="1"/>
  <c r="M55" i="1"/>
  <c r="A56" i="1"/>
  <c r="B56" i="1"/>
  <c r="C56" i="1"/>
  <c r="D56" i="1"/>
  <c r="E56" i="1"/>
  <c r="F56" i="1"/>
  <c r="G56" i="1"/>
  <c r="H56" i="1"/>
  <c r="I56" i="1"/>
  <c r="J56" i="1"/>
  <c r="K56" i="1"/>
  <c r="L56" i="1"/>
  <c r="M56" i="1"/>
  <c r="A57" i="1"/>
  <c r="B57" i="1"/>
  <c r="C57" i="1"/>
  <c r="D57" i="1"/>
  <c r="E57" i="1"/>
  <c r="F57" i="1"/>
  <c r="G57" i="1"/>
  <c r="H57" i="1"/>
  <c r="I57" i="1"/>
  <c r="J57" i="1"/>
  <c r="K57" i="1"/>
  <c r="L57" i="1"/>
  <c r="M57" i="1"/>
  <c r="A58" i="1"/>
  <c r="B58" i="1"/>
  <c r="C58" i="1"/>
  <c r="D58" i="1"/>
  <c r="E58" i="1"/>
  <c r="F58" i="1"/>
  <c r="G58" i="1"/>
  <c r="H58" i="1"/>
  <c r="I58" i="1"/>
  <c r="J58" i="1"/>
  <c r="K58" i="1"/>
  <c r="L58" i="1"/>
  <c r="M58" i="1"/>
  <c r="A59" i="1"/>
  <c r="B59" i="1"/>
  <c r="C59" i="1"/>
  <c r="D59" i="1"/>
  <c r="E59" i="1"/>
  <c r="F59" i="1"/>
  <c r="G59" i="1"/>
  <c r="H59" i="1"/>
  <c r="I59" i="1"/>
  <c r="J59" i="1"/>
  <c r="K59" i="1"/>
  <c r="L59" i="1"/>
  <c r="M59" i="1"/>
  <c r="A60" i="1"/>
  <c r="B60" i="1"/>
  <c r="C60" i="1"/>
  <c r="D60" i="1"/>
  <c r="E60" i="1"/>
  <c r="F60" i="1"/>
  <c r="G60" i="1"/>
  <c r="H60" i="1"/>
  <c r="I60" i="1"/>
  <c r="J60" i="1"/>
  <c r="K60" i="1"/>
  <c r="L60" i="1"/>
  <c r="M60" i="1"/>
  <c r="A61" i="1"/>
  <c r="B61" i="1"/>
  <c r="C61" i="1"/>
  <c r="D61" i="1"/>
  <c r="E61" i="1"/>
  <c r="F61" i="1"/>
  <c r="G61" i="1"/>
  <c r="H61" i="1"/>
  <c r="I61" i="1"/>
  <c r="J61" i="1"/>
  <c r="K61" i="1"/>
  <c r="L61" i="1"/>
  <c r="M61" i="1"/>
  <c r="A62" i="1"/>
  <c r="B62" i="1"/>
  <c r="C62" i="1"/>
  <c r="D62" i="1"/>
  <c r="E62" i="1"/>
  <c r="F62" i="1"/>
  <c r="G62" i="1"/>
  <c r="H62" i="1"/>
  <c r="I62" i="1"/>
  <c r="J62" i="1"/>
  <c r="K62" i="1"/>
  <c r="L62" i="1"/>
  <c r="M62" i="1"/>
  <c r="A63" i="1"/>
  <c r="B63" i="1"/>
  <c r="C63" i="1"/>
  <c r="D63" i="1"/>
  <c r="E63" i="1"/>
  <c r="F63" i="1"/>
  <c r="G63" i="1"/>
  <c r="H63" i="1"/>
  <c r="I63" i="1"/>
  <c r="J63" i="1"/>
  <c r="K63" i="1"/>
  <c r="L63" i="1"/>
  <c r="M63" i="1"/>
  <c r="C40" i="1"/>
  <c r="D40" i="1"/>
  <c r="E40" i="1"/>
  <c r="F40" i="1"/>
  <c r="G40" i="1"/>
  <c r="H40" i="1"/>
  <c r="I40" i="1"/>
  <c r="J40" i="1"/>
  <c r="K40" i="1"/>
  <c r="L40" i="1"/>
  <c r="C41" i="1"/>
  <c r="D41" i="1"/>
  <c r="E41" i="1"/>
  <c r="F41" i="1"/>
  <c r="G41" i="1"/>
  <c r="H41" i="1"/>
  <c r="I41" i="1"/>
  <c r="J41" i="1"/>
  <c r="K41" i="1"/>
  <c r="L41" i="1"/>
  <c r="Q57" i="1" l="1"/>
  <c r="R57" i="1"/>
  <c r="D25" i="5" s="1"/>
  <c r="Q60" i="1"/>
  <c r="S57" i="1"/>
  <c r="P59" i="1"/>
  <c r="C27" i="5" s="1"/>
  <c r="S61" i="1"/>
  <c r="Q63" i="1"/>
  <c r="R61" i="1"/>
  <c r="D29" i="5" s="1"/>
  <c r="R63" i="1"/>
  <c r="D31" i="5" s="1"/>
  <c r="O63" i="1"/>
  <c r="P63" i="1"/>
  <c r="C31" i="5" s="1"/>
  <c r="R62" i="1"/>
  <c r="D30" i="5" s="1"/>
  <c r="S62" i="1"/>
  <c r="N62" i="1"/>
  <c r="B30" i="5" s="1"/>
  <c r="N30" i="5" s="1"/>
  <c r="O61" i="1"/>
  <c r="P61" i="1"/>
  <c r="C29" i="5" s="1"/>
  <c r="N61" i="1"/>
  <c r="B29" i="5" s="1"/>
  <c r="O29" i="5" s="1"/>
  <c r="R60" i="1"/>
  <c r="D28" i="5" s="1"/>
  <c r="S60" i="1"/>
  <c r="N60" i="1"/>
  <c r="B28" i="5" s="1"/>
  <c r="N28" i="5" s="1"/>
  <c r="U27" i="5"/>
  <c r="R59" i="1"/>
  <c r="D27" i="5" s="1"/>
  <c r="O59" i="1"/>
  <c r="N59" i="1"/>
  <c r="B27" i="5" s="1"/>
  <c r="T27" i="5" s="1"/>
  <c r="S58" i="1"/>
  <c r="R58" i="1"/>
  <c r="D26" i="5" s="1"/>
  <c r="P58" i="1"/>
  <c r="C26" i="5" s="1"/>
  <c r="Q58" i="1"/>
  <c r="O58" i="1"/>
  <c r="N24" i="5"/>
  <c r="O57" i="1"/>
  <c r="N57" i="1"/>
  <c r="B25" i="5" s="1"/>
  <c r="O25" i="5" s="1"/>
  <c r="P57" i="1"/>
  <c r="C25" i="5" s="1"/>
  <c r="S56" i="1"/>
  <c r="R56" i="1"/>
  <c r="D24" i="5" s="1"/>
  <c r="P56" i="1"/>
  <c r="C24" i="5" s="1"/>
  <c r="O56" i="1"/>
  <c r="N56" i="1"/>
  <c r="B24" i="5" s="1"/>
  <c r="T24" i="5" s="1"/>
  <c r="Q56" i="1"/>
  <c r="R55" i="1"/>
  <c r="D23" i="5" s="1"/>
  <c r="O55" i="1"/>
  <c r="P55" i="1"/>
  <c r="C23" i="5" s="1"/>
  <c r="N55" i="1"/>
  <c r="B23" i="5" s="1"/>
  <c r="O23" i="5" s="1"/>
  <c r="Q55" i="1"/>
  <c r="U29" i="5"/>
  <c r="U25" i="5"/>
  <c r="P60" i="1"/>
  <c r="C28" i="5" s="1"/>
  <c r="S59" i="1"/>
  <c r="N58" i="1"/>
  <c r="B26" i="5" s="1"/>
  <c r="N26" i="5" s="1"/>
  <c r="N63" i="1"/>
  <c r="B31" i="5" s="1"/>
  <c r="U31" i="5" s="1"/>
  <c r="Q62" i="1"/>
  <c r="O60" i="1"/>
  <c r="P62" i="1"/>
  <c r="C30" i="5" s="1"/>
  <c r="Q59" i="1"/>
  <c r="O62" i="1"/>
  <c r="S63" i="1"/>
  <c r="Q61" i="1"/>
  <c r="S55" i="1"/>
  <c r="T25" i="5" l="1"/>
  <c r="U24" i="5"/>
  <c r="O28" i="5"/>
  <c r="O27" i="5"/>
  <c r="U23" i="5"/>
  <c r="O26" i="5"/>
  <c r="N31" i="5"/>
  <c r="U28" i="5"/>
  <c r="U26" i="5"/>
  <c r="O31" i="5"/>
  <c r="T23" i="5"/>
  <c r="O24" i="5"/>
  <c r="U30" i="5"/>
  <c r="T29" i="5"/>
  <c r="A23" i="5"/>
  <c r="A24" i="5"/>
  <c r="A25" i="5"/>
  <c r="A26" i="5"/>
  <c r="A27" i="5"/>
  <c r="A28" i="5"/>
  <c r="A29" i="5"/>
  <c r="A30" i="5"/>
  <c r="A31" i="5"/>
  <c r="B27" i="7"/>
  <c r="B28" i="7"/>
  <c r="B29" i="7"/>
  <c r="B30" i="7"/>
  <c r="B31" i="7"/>
  <c r="E2" i="5" l="1"/>
  <c r="F2" i="5"/>
  <c r="I33" i="7"/>
  <c r="H33" i="7"/>
  <c r="F33" i="7"/>
  <c r="D33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G2" i="5"/>
  <c r="H2" i="5"/>
  <c r="I2" i="5"/>
  <c r="J2" i="5"/>
  <c r="K2" i="5"/>
  <c r="A4" i="5"/>
  <c r="E4" i="5"/>
  <c r="F4" i="5"/>
  <c r="G4" i="5"/>
  <c r="H4" i="5"/>
  <c r="I4" i="5"/>
  <c r="J4" i="5"/>
  <c r="K4" i="5"/>
  <c r="A5" i="5"/>
  <c r="E5" i="5"/>
  <c r="F5" i="5"/>
  <c r="G5" i="5"/>
  <c r="H5" i="5"/>
  <c r="I5" i="5"/>
  <c r="J5" i="5"/>
  <c r="K5" i="5"/>
  <c r="A6" i="5"/>
  <c r="E6" i="5"/>
  <c r="F6" i="5"/>
  <c r="G6" i="5"/>
  <c r="H6" i="5"/>
  <c r="I6" i="5"/>
  <c r="J6" i="5"/>
  <c r="K6" i="5"/>
  <c r="A7" i="5"/>
  <c r="E7" i="5"/>
  <c r="F7" i="5"/>
  <c r="G7" i="5"/>
  <c r="H7" i="5"/>
  <c r="I7" i="5"/>
  <c r="J7" i="5"/>
  <c r="K7" i="5"/>
  <c r="A8" i="5"/>
  <c r="E8" i="5"/>
  <c r="F8" i="5"/>
  <c r="G8" i="5"/>
  <c r="H8" i="5"/>
  <c r="I8" i="5"/>
  <c r="J8" i="5"/>
  <c r="K8" i="5"/>
  <c r="A9" i="5"/>
  <c r="E9" i="5"/>
  <c r="F9" i="5"/>
  <c r="G9" i="5"/>
  <c r="H9" i="5"/>
  <c r="I9" i="5"/>
  <c r="J9" i="5"/>
  <c r="K9" i="5"/>
  <c r="A10" i="5"/>
  <c r="E10" i="5"/>
  <c r="F10" i="5"/>
  <c r="G10" i="5"/>
  <c r="H10" i="5"/>
  <c r="I10" i="5"/>
  <c r="J10" i="5"/>
  <c r="K10" i="5"/>
  <c r="A11" i="5"/>
  <c r="A12" i="5"/>
  <c r="A13" i="5"/>
  <c r="A14" i="5"/>
  <c r="A15" i="5"/>
  <c r="A16" i="5"/>
  <c r="A17" i="5"/>
  <c r="A18" i="5"/>
  <c r="A19" i="5"/>
  <c r="A20" i="5"/>
  <c r="A21" i="5"/>
  <c r="A22" i="5"/>
  <c r="B4" i="7"/>
  <c r="D32" i="7"/>
  <c r="E32" i="7"/>
  <c r="F32" i="7"/>
  <c r="G32" i="7"/>
  <c r="H32" i="7"/>
  <c r="I32" i="7"/>
  <c r="J32" i="7"/>
  <c r="E33" i="7"/>
  <c r="G33" i="7"/>
  <c r="J33" i="7"/>
  <c r="C34" i="1"/>
  <c r="P34" i="1" s="1"/>
  <c r="H34" i="1"/>
  <c r="R34" i="1" s="1"/>
  <c r="A36" i="1"/>
  <c r="B36" i="1"/>
  <c r="D36" i="1"/>
  <c r="E36" i="1"/>
  <c r="H36" i="1"/>
  <c r="I36" i="1"/>
  <c r="J36" i="1"/>
  <c r="K36" i="1"/>
  <c r="L36" i="1"/>
  <c r="M36" i="1"/>
  <c r="A37" i="1"/>
  <c r="B37" i="1"/>
  <c r="C37" i="1"/>
  <c r="D37" i="1"/>
  <c r="E37" i="1"/>
  <c r="F37" i="1"/>
  <c r="G37" i="1"/>
  <c r="H37" i="1"/>
  <c r="I37" i="1"/>
  <c r="J37" i="1"/>
  <c r="K37" i="1"/>
  <c r="L37" i="1"/>
  <c r="M37" i="1"/>
  <c r="A38" i="1"/>
  <c r="B38" i="1"/>
  <c r="C38" i="1"/>
  <c r="D38" i="1"/>
  <c r="E38" i="1"/>
  <c r="F38" i="1"/>
  <c r="H38" i="1"/>
  <c r="I38" i="1"/>
  <c r="J38" i="1"/>
  <c r="K38" i="1"/>
  <c r="L38" i="1"/>
  <c r="M38" i="1"/>
  <c r="A39" i="1"/>
  <c r="B39" i="1"/>
  <c r="C39" i="1"/>
  <c r="D39" i="1"/>
  <c r="E39" i="1"/>
  <c r="F39" i="1"/>
  <c r="G39" i="1"/>
  <c r="H39" i="1"/>
  <c r="I39" i="1"/>
  <c r="J39" i="1"/>
  <c r="K39" i="1"/>
  <c r="L39" i="1"/>
  <c r="M39" i="1"/>
  <c r="A40" i="1"/>
  <c r="B40" i="1"/>
  <c r="M40" i="1"/>
  <c r="A41" i="1"/>
  <c r="B41" i="1"/>
  <c r="M41" i="1"/>
  <c r="A42" i="1"/>
  <c r="B42" i="1"/>
  <c r="C42" i="1"/>
  <c r="D42" i="1"/>
  <c r="E42" i="1"/>
  <c r="F42" i="1"/>
  <c r="G42" i="1"/>
  <c r="H42" i="1"/>
  <c r="I42" i="1"/>
  <c r="J42" i="1"/>
  <c r="K42" i="1"/>
  <c r="L42" i="1"/>
  <c r="M42" i="1"/>
  <c r="A43" i="1"/>
  <c r="B43" i="1"/>
  <c r="C43" i="1"/>
  <c r="D43" i="1"/>
  <c r="E43" i="1"/>
  <c r="F43" i="1"/>
  <c r="G43" i="1"/>
  <c r="H43" i="1"/>
  <c r="I43" i="1"/>
  <c r="J43" i="1"/>
  <c r="K43" i="1"/>
  <c r="L43" i="1"/>
  <c r="M43" i="1"/>
  <c r="A44" i="1"/>
  <c r="B44" i="1"/>
  <c r="C44" i="1"/>
  <c r="D44" i="1"/>
  <c r="E44" i="1"/>
  <c r="F44" i="1"/>
  <c r="G44" i="1"/>
  <c r="H44" i="1"/>
  <c r="I44" i="1"/>
  <c r="J44" i="1"/>
  <c r="K44" i="1"/>
  <c r="L44" i="1"/>
  <c r="M44" i="1"/>
  <c r="A45" i="1"/>
  <c r="B45" i="1"/>
  <c r="C45" i="1"/>
  <c r="D45" i="1"/>
  <c r="E45" i="1"/>
  <c r="F45" i="1"/>
  <c r="G45" i="1"/>
  <c r="H45" i="1"/>
  <c r="I45" i="1"/>
  <c r="J45" i="1"/>
  <c r="K45" i="1"/>
  <c r="L45" i="1"/>
  <c r="M45" i="1"/>
  <c r="A46" i="1"/>
  <c r="B46" i="1"/>
  <c r="C46" i="1"/>
  <c r="D46" i="1"/>
  <c r="E46" i="1"/>
  <c r="F46" i="1"/>
  <c r="G46" i="1"/>
  <c r="H46" i="1"/>
  <c r="I46" i="1"/>
  <c r="J46" i="1"/>
  <c r="K46" i="1"/>
  <c r="L46" i="1"/>
  <c r="M46" i="1"/>
  <c r="A47" i="1"/>
  <c r="B47" i="1"/>
  <c r="C47" i="1"/>
  <c r="D47" i="1"/>
  <c r="E47" i="1"/>
  <c r="F47" i="1"/>
  <c r="G47" i="1"/>
  <c r="H47" i="1"/>
  <c r="I47" i="1"/>
  <c r="J47" i="1"/>
  <c r="K47" i="1"/>
  <c r="L47" i="1"/>
  <c r="M47" i="1"/>
  <c r="A48" i="1"/>
  <c r="B48" i="1"/>
  <c r="C48" i="1"/>
  <c r="D48" i="1"/>
  <c r="E48" i="1"/>
  <c r="F48" i="1"/>
  <c r="G48" i="1"/>
  <c r="H48" i="1"/>
  <c r="I48" i="1"/>
  <c r="J48" i="1"/>
  <c r="K48" i="1"/>
  <c r="L48" i="1"/>
  <c r="M48" i="1"/>
  <c r="A49" i="1"/>
  <c r="B49" i="1"/>
  <c r="C49" i="1"/>
  <c r="D49" i="1"/>
  <c r="E49" i="1"/>
  <c r="F49" i="1"/>
  <c r="G49" i="1"/>
  <c r="H49" i="1"/>
  <c r="I49" i="1"/>
  <c r="J49" i="1"/>
  <c r="K49" i="1"/>
  <c r="L49" i="1"/>
  <c r="M49" i="1"/>
  <c r="A50" i="1"/>
  <c r="B50" i="1"/>
  <c r="C50" i="1"/>
  <c r="D50" i="1"/>
  <c r="E50" i="1"/>
  <c r="F50" i="1"/>
  <c r="G50" i="1"/>
  <c r="H50" i="1"/>
  <c r="I50" i="1"/>
  <c r="J50" i="1"/>
  <c r="K50" i="1"/>
  <c r="L50" i="1"/>
  <c r="M50" i="1"/>
  <c r="A51" i="1"/>
  <c r="B51" i="1"/>
  <c r="C51" i="1"/>
  <c r="D51" i="1"/>
  <c r="E51" i="1"/>
  <c r="F51" i="1"/>
  <c r="G51" i="1"/>
  <c r="H51" i="1"/>
  <c r="I51" i="1"/>
  <c r="J51" i="1"/>
  <c r="K51" i="1"/>
  <c r="L51" i="1"/>
  <c r="M51" i="1"/>
  <c r="A52" i="1"/>
  <c r="B52" i="1"/>
  <c r="C52" i="1"/>
  <c r="D52" i="1"/>
  <c r="E52" i="1"/>
  <c r="F52" i="1"/>
  <c r="G52" i="1"/>
  <c r="H52" i="1"/>
  <c r="I52" i="1"/>
  <c r="J52" i="1"/>
  <c r="K52" i="1"/>
  <c r="L52" i="1"/>
  <c r="M52" i="1"/>
  <c r="A53" i="1"/>
  <c r="B53" i="1"/>
  <c r="C53" i="1"/>
  <c r="D53" i="1"/>
  <c r="E53" i="1"/>
  <c r="F53" i="1"/>
  <c r="G53" i="1"/>
  <c r="H53" i="1"/>
  <c r="I53" i="1"/>
  <c r="J53" i="1"/>
  <c r="K53" i="1"/>
  <c r="L53" i="1"/>
  <c r="M53" i="1"/>
  <c r="A54" i="1"/>
  <c r="B54" i="1"/>
  <c r="C54" i="1"/>
  <c r="D54" i="1"/>
  <c r="E54" i="1"/>
  <c r="F54" i="1"/>
  <c r="G54" i="1"/>
  <c r="H54" i="1"/>
  <c r="I54" i="1"/>
  <c r="J54" i="1"/>
  <c r="K54" i="1"/>
  <c r="L54" i="1"/>
  <c r="M54" i="1"/>
  <c r="M64" i="1"/>
  <c r="M65" i="1"/>
  <c r="S51" i="1" l="1"/>
  <c r="R43" i="1"/>
  <c r="D11" i="5" s="1"/>
  <c r="Q39" i="1"/>
  <c r="I34" i="7"/>
  <c r="P44" i="1"/>
  <c r="C12" i="5" s="1"/>
  <c r="S39" i="1"/>
  <c r="S54" i="1"/>
  <c r="O52" i="1"/>
  <c r="P52" i="1"/>
  <c r="C20" i="5" s="1"/>
  <c r="R54" i="1"/>
  <c r="D22" i="5" s="1"/>
  <c r="P54" i="1"/>
  <c r="C22" i="5" s="1"/>
  <c r="R53" i="1"/>
  <c r="D21" i="5" s="1"/>
  <c r="N53" i="1"/>
  <c r="B21" i="5" s="1"/>
  <c r="S52" i="1"/>
  <c r="P51" i="1"/>
  <c r="C19" i="5" s="1"/>
  <c r="O51" i="1"/>
  <c r="R50" i="1"/>
  <c r="D18" i="5" s="1"/>
  <c r="P50" i="1"/>
  <c r="C18" i="5" s="1"/>
  <c r="N50" i="1"/>
  <c r="B18" i="5" s="1"/>
  <c r="O18" i="5" s="1"/>
  <c r="S49" i="1"/>
  <c r="Q49" i="1"/>
  <c r="K64" i="1"/>
  <c r="G72" i="1" s="1"/>
  <c r="O48" i="1"/>
  <c r="S48" i="1"/>
  <c r="C64" i="1"/>
  <c r="D71" i="1" s="1"/>
  <c r="S47" i="1"/>
  <c r="N47" i="1"/>
  <c r="B15" i="5" s="1"/>
  <c r="S46" i="1"/>
  <c r="N46" i="1"/>
  <c r="B14" i="5" s="1"/>
  <c r="N14" i="5" s="1"/>
  <c r="R45" i="1"/>
  <c r="D13" i="5" s="1"/>
  <c r="Q45" i="1"/>
  <c r="R44" i="1"/>
  <c r="D12" i="5" s="1"/>
  <c r="O44" i="1"/>
  <c r="P43" i="1"/>
  <c r="C11" i="5" s="1"/>
  <c r="R42" i="1"/>
  <c r="D10" i="5" s="1"/>
  <c r="P42" i="1"/>
  <c r="C10" i="5" s="1"/>
  <c r="P41" i="1"/>
  <c r="C9" i="5" s="1"/>
  <c r="S40" i="1"/>
  <c r="R40" i="1"/>
  <c r="D8" i="5" s="1"/>
  <c r="Q40" i="1"/>
  <c r="G64" i="1"/>
  <c r="H71" i="1" s="1"/>
  <c r="O39" i="1"/>
  <c r="L65" i="1"/>
  <c r="R38" i="1"/>
  <c r="D6" i="5" s="1"/>
  <c r="O38" i="1"/>
  <c r="R37" i="1"/>
  <c r="D5" i="5" s="1"/>
  <c r="I65" i="1"/>
  <c r="J65" i="1"/>
  <c r="H64" i="1"/>
  <c r="D72" i="1" s="1"/>
  <c r="F65" i="1"/>
  <c r="E64" i="1"/>
  <c r="F71" i="1" s="1"/>
  <c r="P37" i="1"/>
  <c r="C5" i="5" s="1"/>
  <c r="D64" i="1"/>
  <c r="E71" i="1" s="1"/>
  <c r="I64" i="1"/>
  <c r="E72" i="1" s="1"/>
  <c r="R51" i="1"/>
  <c r="D19" i="5" s="1"/>
  <c r="Q42" i="1"/>
  <c r="E65" i="1"/>
  <c r="K65" i="1"/>
  <c r="O36" i="1"/>
  <c r="O46" i="1"/>
  <c r="N54" i="1"/>
  <c r="B22" i="5" s="1"/>
  <c r="S45" i="1"/>
  <c r="O37" i="1"/>
  <c r="S44" i="1"/>
  <c r="P36" i="1"/>
  <c r="R39" i="1"/>
  <c r="D7" i="5" s="1"/>
  <c r="N45" i="1"/>
  <c r="B13" i="5" s="1"/>
  <c r="R48" i="1"/>
  <c r="D16" i="5" s="1"/>
  <c r="G65" i="1"/>
  <c r="D65" i="1"/>
  <c r="O41" i="1"/>
  <c r="Q41" i="1"/>
  <c r="G66" i="1"/>
  <c r="N40" i="1"/>
  <c r="B8" i="5" s="1"/>
  <c r="N8" i="5" s="1"/>
  <c r="S43" i="1"/>
  <c r="P45" i="1"/>
  <c r="C13" i="5" s="1"/>
  <c r="P49" i="1"/>
  <c r="C17" i="5" s="1"/>
  <c r="L67" i="1"/>
  <c r="C72" i="1"/>
  <c r="O43" i="1"/>
  <c r="N39" i="1"/>
  <c r="B7" i="5" s="1"/>
  <c r="O7" i="5" s="1"/>
  <c r="R52" i="1"/>
  <c r="D20" i="5" s="1"/>
  <c r="S37" i="1"/>
  <c r="S42" i="1"/>
  <c r="S38" i="1"/>
  <c r="R46" i="1"/>
  <c r="D14" i="5" s="1"/>
  <c r="J64" i="1"/>
  <c r="F72" i="1" s="1"/>
  <c r="O47" i="1"/>
  <c r="N42" i="1"/>
  <c r="B10" i="5" s="1"/>
  <c r="T10" i="5" s="1"/>
  <c r="S53" i="1"/>
  <c r="P46" i="1"/>
  <c r="C14" i="5" s="1"/>
  <c r="P53" i="1"/>
  <c r="C21" i="5" s="1"/>
  <c r="C71" i="1"/>
  <c r="R49" i="1"/>
  <c r="D17" i="5" s="1"/>
  <c r="G34" i="7"/>
  <c r="E34" i="7"/>
  <c r="D34" i="7"/>
  <c r="S36" i="1"/>
  <c r="R47" i="1"/>
  <c r="D15" i="5" s="1"/>
  <c r="L64" i="1"/>
  <c r="H72" i="1" s="1"/>
  <c r="P39" i="1"/>
  <c r="C7" i="5" s="1"/>
  <c r="O42" i="1"/>
  <c r="N44" i="1"/>
  <c r="B12" i="5" s="1"/>
  <c r="S50" i="1"/>
  <c r="H65" i="1"/>
  <c r="Q46" i="1"/>
  <c r="N37" i="1"/>
  <c r="B5" i="5" s="1"/>
  <c r="U5" i="5" s="1"/>
  <c r="F64" i="1"/>
  <c r="G71" i="1" s="1"/>
  <c r="O45" i="1"/>
  <c r="N49" i="1"/>
  <c r="B17" i="5" s="1"/>
  <c r="O17" i="5" s="1"/>
  <c r="P47" i="1"/>
  <c r="C15" i="5" s="1"/>
  <c r="Q37" i="1"/>
  <c r="Q47" i="1"/>
  <c r="Q43" i="1"/>
  <c r="J34" i="7"/>
  <c r="R36" i="1"/>
  <c r="N41" i="1"/>
  <c r="B9" i="5" s="1"/>
  <c r="T9" i="5" s="1"/>
  <c r="N43" i="1"/>
  <c r="B11" i="5" s="1"/>
  <c r="O49" i="1"/>
  <c r="L66" i="1"/>
  <c r="Q44" i="1"/>
  <c r="H34" i="7"/>
  <c r="F34" i="7"/>
  <c r="Q54" i="1"/>
  <c r="O54" i="1"/>
  <c r="Q52" i="1"/>
  <c r="N52" i="1"/>
  <c r="B20" i="5" s="1"/>
  <c r="Q50" i="1"/>
  <c r="O50" i="1"/>
  <c r="P38" i="1"/>
  <c r="C6" i="5" s="1"/>
  <c r="Q38" i="1"/>
  <c r="N38" i="1"/>
  <c r="B6" i="5" s="1"/>
  <c r="Q53" i="1"/>
  <c r="O53" i="1"/>
  <c r="Q51" i="1"/>
  <c r="N51" i="1"/>
  <c r="B19" i="5" s="1"/>
  <c r="P48" i="1"/>
  <c r="C16" i="5" s="1"/>
  <c r="Q48" i="1"/>
  <c r="N48" i="1"/>
  <c r="B16" i="5" s="1"/>
  <c r="R41" i="1"/>
  <c r="D9" i="5" s="1"/>
  <c r="S41" i="1"/>
  <c r="O40" i="1"/>
  <c r="P40" i="1"/>
  <c r="C8" i="5" s="1"/>
  <c r="C65" i="1"/>
  <c r="G67" i="1"/>
  <c r="Q36" i="1"/>
  <c r="N36" i="1"/>
  <c r="N6" i="5" l="1"/>
  <c r="O35" i="5"/>
  <c r="N21" i="5"/>
  <c r="T21" i="5"/>
  <c r="N15" i="5"/>
  <c r="T15" i="5"/>
  <c r="N16" i="5"/>
  <c r="U16" i="5"/>
  <c r="U19" i="5"/>
  <c r="O19" i="5"/>
  <c r="U20" i="5"/>
  <c r="N20" i="5"/>
  <c r="N12" i="5"/>
  <c r="U12" i="5"/>
  <c r="N13" i="5"/>
  <c r="U13" i="5"/>
  <c r="V65" i="1" a="1"/>
  <c r="V65" i="1" s="1"/>
  <c r="V66" i="1" a="1"/>
  <c r="V66" i="1" s="1"/>
  <c r="U11" i="5"/>
  <c r="O11" i="5"/>
  <c r="U22" i="5"/>
  <c r="O22" i="5"/>
  <c r="U14" i="5"/>
  <c r="O14" i="5"/>
  <c r="O21" i="5"/>
  <c r="U21" i="5"/>
  <c r="T16" i="5"/>
  <c r="O16" i="5"/>
  <c r="O13" i="5"/>
  <c r="T13" i="5"/>
  <c r="U15" i="5"/>
  <c r="O15" i="5"/>
  <c r="N18" i="5"/>
  <c r="U18" i="5"/>
  <c r="U8" i="5"/>
  <c r="N17" i="5"/>
  <c r="U17" i="5"/>
  <c r="U9" i="5"/>
  <c r="T19" i="5"/>
  <c r="N19" i="5"/>
  <c r="O20" i="5"/>
  <c r="T20" i="5"/>
  <c r="O12" i="5"/>
  <c r="T12" i="5"/>
  <c r="O10" i="5"/>
  <c r="N9" i="5"/>
  <c r="U6" i="5"/>
  <c r="T5" i="5"/>
  <c r="N5" i="5"/>
  <c r="N10" i="5"/>
  <c r="O9" i="5"/>
  <c r="T7" i="5"/>
  <c r="O5" i="5"/>
  <c r="U10" i="5"/>
  <c r="T8" i="5"/>
  <c r="O8" i="5"/>
  <c r="U7" i="5"/>
  <c r="N7" i="5"/>
  <c r="I72" i="1"/>
  <c r="J71" i="1"/>
  <c r="I71" i="1"/>
  <c r="E73" i="1"/>
  <c r="H73" i="1"/>
  <c r="G73" i="1"/>
  <c r="F73" i="1"/>
  <c r="F74" i="1"/>
  <c r="H74" i="1"/>
  <c r="E74" i="1"/>
  <c r="G74" i="1"/>
  <c r="J72" i="1"/>
  <c r="P67" i="1"/>
  <c r="C4" i="5"/>
  <c r="P66" i="1"/>
  <c r="P64" i="1"/>
  <c r="P65" i="1"/>
  <c r="D4" i="5"/>
  <c r="R67" i="1"/>
  <c r="R65" i="1"/>
  <c r="R64" i="1"/>
  <c r="R66" i="1"/>
  <c r="O6" i="5"/>
  <c r="N67" i="1"/>
  <c r="N66" i="1"/>
  <c r="B4" i="5"/>
  <c r="N35" i="5" s="1"/>
  <c r="N64" i="1"/>
  <c r="N65" i="1"/>
  <c r="U35" i="5" l="1"/>
  <c r="N36" i="5"/>
  <c r="K72" i="1"/>
  <c r="O4" i="5"/>
  <c r="O36" i="5" s="1"/>
  <c r="T4" i="5"/>
  <c r="T35" i="5" s="1"/>
  <c r="I40" i="5"/>
  <c r="I58" i="5"/>
  <c r="U36" i="5" l="1"/>
  <c r="T36" i="5"/>
</calcChain>
</file>

<file path=xl/sharedStrings.xml><?xml version="1.0" encoding="utf-8"?>
<sst xmlns="http://schemas.openxmlformats.org/spreadsheetml/2006/main" count="284" uniqueCount="111">
  <si>
    <t>Participant</t>
  </si>
  <si>
    <t>P1</t>
  </si>
  <si>
    <t>Group</t>
  </si>
  <si>
    <t>Initials</t>
  </si>
  <si>
    <t>Entry Time (seconds)</t>
  </si>
  <si>
    <t>Entry Speed (wpm)</t>
  </si>
  <si>
    <t>Mean</t>
  </si>
  <si>
    <t>SD</t>
  </si>
  <si>
    <t>Method</t>
  </si>
  <si>
    <t>Trial</t>
  </si>
  <si>
    <t>Overall</t>
  </si>
  <si>
    <t>Min</t>
  </si>
  <si>
    <t>Max</t>
  </si>
  <si>
    <t>Improvement</t>
  </si>
  <si>
    <t xml:space="preserve">  </t>
  </si>
  <si>
    <t>If yes, how many messages per day?</t>
  </si>
  <si>
    <t>Age</t>
  </si>
  <si>
    <t>Hours of computer use per day?</t>
  </si>
  <si>
    <t>faster</t>
  </si>
  <si>
    <t>Text Entry Speed (wpm)</t>
  </si>
  <si>
    <t>Correlation</t>
  </si>
  <si>
    <t xml:space="preserve">r = </t>
  </si>
  <si>
    <r>
      <t>r</t>
    </r>
    <r>
      <rPr>
        <sz val="14"/>
        <rFont val="Arial"/>
        <family val="2"/>
      </rPr>
      <t xml:space="preserve"> = </t>
    </r>
  </si>
  <si>
    <t>Responses</t>
  </si>
  <si>
    <t>Tally</t>
  </si>
  <si>
    <t>Result</t>
  </si>
  <si>
    <t>Units</t>
  </si>
  <si>
    <t>English</t>
  </si>
  <si>
    <t>Non-English</t>
  </si>
  <si>
    <t>SE</t>
  </si>
  <si>
    <t>Performance Results</t>
  </si>
  <si>
    <t>Questionnaire Responses</t>
  </si>
  <si>
    <t>Male</t>
  </si>
  <si>
    <t>Female</t>
  </si>
  <si>
    <t>Overall Entry Speed (wpm) by First Language</t>
  </si>
  <si>
    <t>Overll Entry Speed (wpm) by Gender</t>
  </si>
  <si>
    <t>Years</t>
  </si>
  <si>
    <t>Messages per day</t>
  </si>
  <si>
    <t>Hours per day</t>
  </si>
  <si>
    <t>A longitudinal study comparing the Opti and Qwerty software keyboards is presented in a CHI99 paper</t>
  </si>
  <si>
    <t>Main Result:</t>
  </si>
  <si>
    <t>URL: http://www.yorku.ca/mack/CHI99a.html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</si>
  <si>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</si>
  <si>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</si>
  <si>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</si>
  <si>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</si>
  <si>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</si>
  <si>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</si>
  <si>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</si>
  <si>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</si>
  <si>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</si>
  <si>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</si>
  <si>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</si>
  <si>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</si>
  <si>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</si>
  <si>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</si>
  <si>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</si>
  <si>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</si>
  <si>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</si>
  <si>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</si>
  <si>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</si>
  <si>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</si>
  <si>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</si>
  <si>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P23</t>
  </si>
  <si>
    <t>P24</t>
  </si>
  <si>
    <t>Opti (A)</t>
  </si>
  <si>
    <t>QWERTY (B)</t>
  </si>
  <si>
    <t>P25</t>
  </si>
  <si>
    <t>P26</t>
  </si>
  <si>
    <t>P27</t>
  </si>
  <si>
    <t>P28</t>
  </si>
  <si>
    <t>Y</t>
  </si>
  <si>
    <t>English as
1st language (Y/N)</t>
  </si>
  <si>
    <t>M</t>
  </si>
  <si>
    <t>Sex (M/F)</t>
  </si>
  <si>
    <t>Do you regularly use a mobile phone? (Y/N)</t>
  </si>
  <si>
    <t>Do you send text messages on a mobile phone? (Y/N)</t>
  </si>
  <si>
    <t>Qwerty (B)</t>
  </si>
  <si>
    <t>1 or 2</t>
  </si>
  <si>
    <t>Data</t>
  </si>
  <si>
    <t>N</t>
  </si>
  <si>
    <t>F</t>
  </si>
  <si>
    <t>JK</t>
  </si>
  <si>
    <t>Using GoStats and AnovaGUI</t>
  </si>
  <si>
    <t>Entry speed (wpm)</t>
  </si>
  <si>
    <t>JN</t>
  </si>
  <si>
    <t>LM</t>
  </si>
  <si>
    <t>FF</t>
  </si>
  <si>
    <t>GC</t>
  </si>
  <si>
    <t>AK</t>
  </si>
  <si>
    <t>QM</t>
  </si>
  <si>
    <t>JW</t>
  </si>
  <si>
    <t>DK</t>
  </si>
  <si>
    <t>BR</t>
  </si>
  <si>
    <t>JS</t>
  </si>
  <si>
    <t>BF</t>
  </si>
  <si>
    <t>BS</t>
  </si>
  <si>
    <t>KW</t>
  </si>
  <si>
    <t>SK</t>
  </si>
  <si>
    <t>DK2</t>
  </si>
  <si>
    <t>JH</t>
  </si>
  <si>
    <t>ED</t>
  </si>
  <si>
    <t>TD</t>
  </si>
  <si>
    <t>NB</t>
  </si>
  <si>
    <t>MG</t>
  </si>
  <si>
    <t>PH</t>
  </si>
  <si>
    <t>KJ</t>
  </si>
  <si>
    <t>DZ</t>
  </si>
  <si>
    <t>SH</t>
  </si>
  <si>
    <t>PB</t>
  </si>
  <si>
    <t>MK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</si>
</sst>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0.0000"/>
  </numFmts>
  <fonts count="7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sz val="10"/>
      <color indexed="1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2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4" borderId="1" xfId="0" applyNumberFormat="1" applyFill="1" applyBorder="1"/>
    <xf numFmtId="2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2" fontId="0" fillId="4" borderId="1" xfId="0" applyNumberFormat="1" applyFill="1" applyBorder="1" applyAlignment="1"/>
    <xf numFmtId="10" fontId="0" fillId="0" borderId="0" xfId="0" applyNumberFormat="1"/>
    <xf numFmtId="165" fontId="0" fillId="0" borderId="0" xfId="0" applyNumberFormat="1"/>
    <xf numFmtId="0" fontId="0" fillId="0" borderId="0" xfId="0" applyBorder="1"/>
    <xf numFmtId="2" fontId="2" fillId="5" borderId="1" xfId="0" applyNumberFormat="1" applyFont="1" applyFill="1" applyBorder="1" applyAlignment="1">
      <alignment horizontal="center"/>
    </xf>
    <xf numFmtId="0" fontId="0" fillId="0" borderId="0" xfId="0" applyFill="1"/>
    <xf numFmtId="0" fontId="3" fillId="0" borderId="0" xfId="0" applyFont="1" applyFill="1" applyBorder="1" applyAlignment="1">
      <alignment horizontal="right"/>
    </xf>
    <xf numFmtId="2" fontId="0" fillId="0" borderId="0" xfId="0" applyNumberFormat="1" applyFill="1" applyBorder="1" applyAlignment="1"/>
    <xf numFmtId="2" fontId="0" fillId="0" borderId="0" xfId="0" applyNumberFormat="1" applyFill="1" applyBorder="1"/>
    <xf numFmtId="0" fontId="0" fillId="0" borderId="0" xfId="0" applyFill="1" applyBorder="1"/>
    <xf numFmtId="2" fontId="3" fillId="6" borderId="1" xfId="0" applyNumberFormat="1" applyFont="1" applyFill="1" applyBorder="1" applyAlignment="1">
      <alignment horizontal="right"/>
    </xf>
    <xf numFmtId="2" fontId="0" fillId="6" borderId="1" xfId="0" applyNumberFormat="1" applyFill="1" applyBorder="1" applyAlignment="1"/>
    <xf numFmtId="0" fontId="3" fillId="6" borderId="1" xfId="0" applyFont="1" applyFill="1" applyBorder="1" applyAlignment="1">
      <alignment horizontal="right"/>
    </xf>
    <xf numFmtId="2" fontId="0" fillId="6" borderId="1" xfId="0" applyNumberFormat="1" applyFill="1" applyBorder="1"/>
    <xf numFmtId="2" fontId="0" fillId="0" borderId="0" xfId="0" applyNumberFormat="1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/>
    </xf>
    <xf numFmtId="1" fontId="0" fillId="3" borderId="1" xfId="0" applyNumberFormat="1" applyFill="1" applyBorder="1" applyAlignment="1">
      <alignment horizontal="center"/>
    </xf>
    <xf numFmtId="2" fontId="0" fillId="0" borderId="0" xfId="0" applyNumberFormat="1" applyBorder="1"/>
    <xf numFmtId="0" fontId="0" fillId="7" borderId="0" xfId="0" applyFill="1"/>
    <xf numFmtId="0" fontId="0" fillId="0" borderId="1" xfId="0" applyBorder="1"/>
    <xf numFmtId="1" fontId="0" fillId="4" borderId="1" xfId="0" applyNumberForma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/>
    </xf>
    <xf numFmtId="49" fontId="6" fillId="7" borderId="1" xfId="0" applyNumberFormat="1" applyFont="1" applyFill="1" applyBorder="1" applyAlignment="1">
      <alignment horizontal="center"/>
    </xf>
    <xf numFmtId="1" fontId="6" fillId="7" borderId="1" xfId="0" applyNumberFormat="1" applyFont="1" applyFill="1" applyBorder="1" applyAlignment="1">
      <alignment horizontal="center"/>
    </xf>
    <xf numFmtId="164" fontId="6" fillId="7" borderId="1" xfId="0" applyNumberFormat="1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/>
    </xf>
    <xf numFmtId="0" fontId="4" fillId="6" borderId="4" xfId="0" applyFont="1" applyFill="1" applyBorder="1" applyAlignment="1">
      <alignment horizontal="left"/>
    </xf>
    <xf numFmtId="166" fontId="0" fillId="0" borderId="0" xfId="0" applyNumberForma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0" fontId="1" fillId="0" borderId="0" xfId="0" applyFont="1"/>
    <xf numFmtId="1" fontId="1" fillId="4" borderId="1" xfId="0" applyNumberFormat="1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164" fontId="6" fillId="0" borderId="3" xfId="0" applyNumberFormat="1" applyFont="1" applyFill="1" applyBorder="1" applyAlignment="1">
      <alignment horizontal="center"/>
    </xf>
    <xf numFmtId="49" fontId="6" fillId="9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11" borderId="1" xfId="0" applyNumberForma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94815188701185"/>
          <c:y val="8.2718482213632857E-2"/>
          <c:w val="0.7500630064195285"/>
          <c:h val="0.70438081728447444"/>
        </c:manualLayout>
      </c:layout>
      <c:lineChart>
        <c:grouping val="standard"/>
        <c:varyColors val="0"/>
        <c:ser>
          <c:idx val="1"/>
          <c:order val="0"/>
          <c:tx>
            <c:strRef>
              <c:f>'Data Tables'!$C$72</c:f>
              <c:strCache>
                <c:ptCount val="1"/>
                <c:pt idx="0">
                  <c:v>QWERTY (B)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wer"/>
            <c:forward val="16"/>
            <c:dispRSqr val="1"/>
            <c:dispEq val="1"/>
            <c:trendlineLbl>
              <c:layout>
                <c:manualLayout>
                  <c:x val="-0.30371155293365121"/>
                  <c:y val="0.15020062231615613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80808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val>
            <c:numRef>
              <c:f>'Data Tables'!$D$72:$H$72</c:f>
              <c:numCache>
                <c:formatCode>0.00</c:formatCode>
                <c:ptCount val="5"/>
                <c:pt idx="0">
                  <c:v>30.598006314536601</c:v>
                </c:pt>
                <c:pt idx="1">
                  <c:v>36.641682302291549</c:v>
                </c:pt>
                <c:pt idx="2">
                  <c:v>40.692720969506688</c:v>
                </c:pt>
                <c:pt idx="3">
                  <c:v>40.563847940722113</c:v>
                </c:pt>
                <c:pt idx="4">
                  <c:v>43.902284410267605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8F-448C-9F9D-6EB8FFE0E517}"/>
            </c:ext>
          </c:extLst>
        </c:ser>
        <c:ser>
          <c:idx val="0"/>
          <c:order val="1"/>
          <c:tx>
            <c:strRef>
              <c:f>'Data Tables'!$C$71</c:f>
              <c:strCache>
                <c:ptCount val="1"/>
                <c:pt idx="0">
                  <c:v>Opti (A)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wer"/>
            <c:forward val="16"/>
            <c:dispRSqr val="1"/>
            <c:dispEq val="1"/>
            <c:trendlineLbl>
              <c:layout>
                <c:manualLayout>
                  <c:x val="-0.34127869429930136"/>
                  <c:y val="0.15209075266655833"/>
                </c:manualLayout>
              </c:layout>
              <c:numFmt formatCode="General" sourceLinked="0"/>
              <c:spPr>
                <a:solidFill>
                  <a:srgbClr val="FFFFFF"/>
                </a:solidFill>
                <a:ln w="3175">
                  <a:solidFill>
                    <a:srgbClr val="808080"/>
                  </a:solidFill>
                  <a:prstDash val="solid"/>
                </a:ln>
              </c:spPr>
              <c:txPr>
                <a:bodyPr/>
                <a:lstStyle/>
                <a:p>
                  <a:pPr>
                    <a:defRPr sz="10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n-US"/>
                </a:p>
              </c:txPr>
            </c:trendlineLbl>
          </c:trendline>
          <c:val>
            <c:numRef>
              <c:f>'Data Tables'!$D$71:$H$71</c:f>
              <c:numCache>
                <c:formatCode>0.00</c:formatCode>
                <c:ptCount val="5"/>
                <c:pt idx="0">
                  <c:v>9.7631264141544616</c:v>
                </c:pt>
                <c:pt idx="1">
                  <c:v>11.1711753759543</c:v>
                </c:pt>
                <c:pt idx="2">
                  <c:v>12.103170333287476</c:v>
                </c:pt>
                <c:pt idx="3">
                  <c:v>13.79791068849361</c:v>
                </c:pt>
                <c:pt idx="4">
                  <c:v>14.566113711147514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B8F-448C-9F9D-6EB8FFE0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032960"/>
        <c:axId val="89055616"/>
      </c:lineChart>
      <c:catAx>
        <c:axId val="8903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Trial</a:t>
                </a:r>
              </a:p>
            </c:rich>
          </c:tx>
          <c:layout>
            <c:manualLayout>
              <c:xMode val="edge"/>
              <c:yMode val="edge"/>
              <c:x val="0.39322035680119427"/>
              <c:y val="0.8722644838886664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556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9055616"/>
        <c:scaling>
          <c:orientation val="minMax"/>
          <c:max val="6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2.2033928001990409E-2"/>
              <c:y val="0.229927562020849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032960"/>
        <c:crosses val="autoZero"/>
        <c:crossBetween val="between"/>
        <c:majorUnit val="5"/>
      </c:valAx>
      <c:spPr>
        <a:noFill/>
        <a:ln w="12700">
          <a:solidFill>
            <a:srgbClr val="C0C0C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58561948237871442"/>
          <c:y val="0.20366347096597656"/>
          <c:w val="0.30337120168623721"/>
          <c:h val="0.25079167453994"/>
        </c:manualLayout>
      </c:layout>
      <c:overlay val="0"/>
      <c:spPr>
        <a:solidFill>
          <a:srgbClr val="FFFFFF"/>
        </a:solidFill>
        <a:ln>
          <a:solidFill>
            <a:schemeClr val="bg1">
              <a:lumMod val="85000"/>
            </a:schemeClr>
          </a:solidFill>
        </a:ln>
      </c:spPr>
      <c:txPr>
        <a:bodyPr/>
        <a:lstStyle/>
        <a:p>
          <a:pPr>
            <a:defRPr sz="900"/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C0C0C0"/>
      </a:solidFill>
      <a:prstDash val="solid"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 paperSize="9" orientation="landscape" horizontalDpi="-3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625000000000003"/>
          <c:y val="0.11818208048224541"/>
          <c:w val="0.81009615384615374"/>
          <c:h val="0.5727285438754969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40000"/>
                <a:lumOff val="60000"/>
              </a:schemeClr>
            </a:solidFill>
            <a:ln w="9525">
              <a:solidFill>
                <a:schemeClr val="accent1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0"/>
              <c:layout>
                <c:manualLayout>
                  <c:x val="4.1759155623802384E-3"/>
                  <c:y val="0.15391306013755579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62-4117-A5C5-663491466BF3}"/>
                </c:ext>
              </c:extLst>
            </c:dLbl>
            <c:dLbl>
              <c:idx val="1"/>
              <c:layout>
                <c:manualLayout>
                  <c:x val="1.225985594609036E-3"/>
                  <c:y val="0.2993016840048278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B62-4117-A5C5-663491466BF3}"/>
                </c:ext>
              </c:extLst>
            </c:dLbl>
            <c:numFmt formatCode="#,##0.0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'Data Tables'!$J$71:$J$72</c:f>
                <c:numCache>
                  <c:formatCode>General</c:formatCode>
                  <c:ptCount val="2"/>
                  <c:pt idx="0">
                    <c:v>1.9445938994858496</c:v>
                  </c:pt>
                  <c:pt idx="1">
                    <c:v>5.1025719138729162</c:v>
                  </c:pt>
                </c:numCache>
              </c:numRef>
            </c:plus>
            <c:minus>
              <c:numRef>
                <c:f>'Data Tables'!$J$71:$J$72</c:f>
                <c:numCache>
                  <c:formatCode>General</c:formatCode>
                  <c:ptCount val="2"/>
                  <c:pt idx="0">
                    <c:v>1.9445938994858496</c:v>
                  </c:pt>
                  <c:pt idx="1">
                    <c:v>5.1025719138729162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'Data Tables'!$C$71:$C$72</c:f>
              <c:strCache>
                <c:ptCount val="2"/>
                <c:pt idx="0">
                  <c:v>Opti (A)</c:v>
                </c:pt>
                <c:pt idx="1">
                  <c:v>QWERTY (B)</c:v>
                </c:pt>
              </c:strCache>
            </c:strRef>
          </c:cat>
          <c:val>
            <c:numRef>
              <c:f>'Data Tables'!$I$71:$I$72</c:f>
              <c:numCache>
                <c:formatCode>0.00</c:formatCode>
                <c:ptCount val="2"/>
                <c:pt idx="0">
                  <c:v>12.280299304607473</c:v>
                </c:pt>
                <c:pt idx="1">
                  <c:v>38.479708387464918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B62-4117-A5C5-663491466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9793664"/>
        <c:axId val="89795584"/>
      </c:barChart>
      <c:catAx>
        <c:axId val="89793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Layout</a:t>
                </a:r>
              </a:p>
            </c:rich>
          </c:tx>
          <c:layout>
            <c:manualLayout>
              <c:xMode val="edge"/>
              <c:yMode val="edge"/>
              <c:x val="0.50961544132826098"/>
              <c:y val="0.8272744854261638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955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8979558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8461519557246367E-2"/>
              <c:y val="0.14545517336648711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793664"/>
        <c:crosses val="autoZero"/>
        <c:crossBetween val="between"/>
        <c:majorUnit val="10"/>
      </c:valAx>
      <c:spPr>
        <a:noFill/>
        <a:ln w="12700">
          <a:solidFill>
            <a:srgbClr val="C0C0C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C0C0C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897475704816971"/>
          <c:y val="8.7591396968017543E-2"/>
          <c:w val="0.77179680437901754"/>
          <c:h val="0.6751836849618017"/>
        </c:manualLayout>
      </c:layout>
      <c:lineChart>
        <c:grouping val="standard"/>
        <c:varyColors val="0"/>
        <c:ser>
          <c:idx val="1"/>
          <c:order val="0"/>
          <c:tx>
            <c:strRef>
              <c:f>'Data Tables'!$C$72</c:f>
              <c:strCache>
                <c:ptCount val="1"/>
                <c:pt idx="0">
                  <c:v>QWERTY (B)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'Data Tables'!$D$72:$H$72</c:f>
              <c:numCache>
                <c:formatCode>0.00</c:formatCode>
                <c:ptCount val="5"/>
                <c:pt idx="0">
                  <c:v>30.598006314536601</c:v>
                </c:pt>
                <c:pt idx="1">
                  <c:v>36.641682302291549</c:v>
                </c:pt>
                <c:pt idx="2">
                  <c:v>40.692720969506688</c:v>
                </c:pt>
                <c:pt idx="3">
                  <c:v>40.563847940722113</c:v>
                </c:pt>
                <c:pt idx="4">
                  <c:v>43.902284410267605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5E-46F2-8C57-B9C907575450}"/>
            </c:ext>
          </c:extLst>
        </c:ser>
        <c:ser>
          <c:idx val="0"/>
          <c:order val="1"/>
          <c:tx>
            <c:strRef>
              <c:f>'Data Tables'!$C$71</c:f>
              <c:strCache>
                <c:ptCount val="1"/>
                <c:pt idx="0">
                  <c:v>Opti (A)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'Data Tables'!$D$71:$H$71</c:f>
              <c:numCache>
                <c:formatCode>0.00</c:formatCode>
                <c:ptCount val="5"/>
                <c:pt idx="0">
                  <c:v>9.7631264141544616</c:v>
                </c:pt>
                <c:pt idx="1">
                  <c:v>11.1711753759543</c:v>
                </c:pt>
                <c:pt idx="2">
                  <c:v>12.103170333287476</c:v>
                </c:pt>
                <c:pt idx="3">
                  <c:v>13.79791068849361</c:v>
                </c:pt>
                <c:pt idx="4">
                  <c:v>14.566113711147514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5E-46F2-8C57-B9C9075754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9820160"/>
        <c:axId val="93074944"/>
      </c:lineChart>
      <c:catAx>
        <c:axId val="898201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Trial</a:t>
                </a:r>
              </a:p>
            </c:rich>
          </c:tx>
          <c:layout>
            <c:manualLayout>
              <c:xMode val="edge"/>
              <c:yMode val="edge"/>
              <c:x val="0.50769376719476333"/>
              <c:y val="0.8722642416176851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30749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3074944"/>
        <c:scaling>
          <c:orientation val="minMax"/>
          <c:max val="50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333333333333334E-2"/>
              <c:y val="0.21532882333370298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9820160"/>
        <c:crosses val="autoZero"/>
        <c:crossBetween val="between"/>
        <c:majorUnit val="5"/>
      </c:valAx>
      <c:spPr>
        <a:noFill/>
        <a:ln w="12700">
          <a:solidFill>
            <a:srgbClr val="C0C0C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5451239901898783"/>
          <c:y val="0.25471115462250082"/>
          <c:w val="0.28714912142006344"/>
          <c:h val="0.1934691304798441"/>
        </c:manualLayout>
      </c:layout>
      <c:overlay val="0"/>
      <c:spPr>
        <a:solidFill>
          <a:srgbClr val="FFFFFF"/>
        </a:solidFill>
        <a:ln w="3175">
          <a:solidFill>
            <a:srgbClr val="C0C0C0"/>
          </a:solidFill>
          <a:prstDash val="solid"/>
        </a:ln>
      </c:spPr>
      <c:txPr>
        <a:bodyPr/>
        <a:lstStyle/>
        <a:p>
          <a:pPr>
            <a:defRPr sz="96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C0C0C0"/>
      </a:solidFill>
      <a:prstDash val="solid"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062937062937061"/>
          <c:y val="8.7378916928717021E-2"/>
          <c:w val="0.83741258741258739"/>
          <c:h val="0.68285005451701097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Relationships!$H$4:$H$31</c:f>
              <c:numCache>
                <c:formatCode>0</c:formatCode>
                <c:ptCount val="28"/>
                <c:pt idx="0">
                  <c:v>13</c:v>
                </c:pt>
                <c:pt idx="1">
                  <c:v>24</c:v>
                </c:pt>
                <c:pt idx="2">
                  <c:v>8</c:v>
                </c:pt>
                <c:pt idx="3">
                  <c:v>8</c:v>
                </c:pt>
                <c:pt idx="4">
                  <c:v>23</c:v>
                </c:pt>
                <c:pt idx="5">
                  <c:v>2</c:v>
                </c:pt>
                <c:pt idx="6">
                  <c:v>6</c:v>
                </c:pt>
                <c:pt idx="7">
                  <c:v>10</c:v>
                </c:pt>
                <c:pt idx="8">
                  <c:v>10</c:v>
                </c:pt>
                <c:pt idx="9">
                  <c:v>7</c:v>
                </c:pt>
                <c:pt idx="10">
                  <c:v>8</c:v>
                </c:pt>
                <c:pt idx="11">
                  <c:v>10</c:v>
                </c:pt>
                <c:pt idx="12">
                  <c:v>4</c:v>
                </c:pt>
                <c:pt idx="13">
                  <c:v>6</c:v>
                </c:pt>
                <c:pt idx="14">
                  <c:v>8</c:v>
                </c:pt>
                <c:pt idx="15">
                  <c:v>9</c:v>
                </c:pt>
                <c:pt idx="16">
                  <c:v>10</c:v>
                </c:pt>
                <c:pt idx="17">
                  <c:v>5</c:v>
                </c:pt>
                <c:pt idx="18">
                  <c:v>8</c:v>
                </c:pt>
                <c:pt idx="19">
                  <c:v>8</c:v>
                </c:pt>
                <c:pt idx="20">
                  <c:v>5</c:v>
                </c:pt>
                <c:pt idx="21">
                  <c:v>8</c:v>
                </c:pt>
                <c:pt idx="22">
                  <c:v>10</c:v>
                </c:pt>
                <c:pt idx="23">
                  <c:v>10</c:v>
                </c:pt>
                <c:pt idx="24">
                  <c:v>10</c:v>
                </c:pt>
                <c:pt idx="25">
                  <c:v>10</c:v>
                </c:pt>
                <c:pt idx="26">
                  <c:v>0</c:v>
                </c:pt>
                <c:pt idx="27">
                  <c:v>0</c:v>
                </c:pt>
              </c:numCache>
            </c:numRef>
          </c:xVal>
          <c:yVal>
            <c:numRef>
              <c:f>Relationships!$B$4:$B$31</c:f>
              <c:numCache>
                <c:formatCode>0.00</c:formatCode>
                <c:ptCount val="28"/>
                <c:pt idx="0">
                  <c:v>26.535992160234155</c:v>
                </c:pt>
                <c:pt idx="1">
                  <c:v>25.910630511426074</c:v>
                </c:pt>
                <c:pt idx="2">
                  <c:v>19.449106045533185</c:v>
                </c:pt>
                <c:pt idx="3">
                  <c:v>17.276420513979112</c:v>
                </c:pt>
                <c:pt idx="4">
                  <c:v>29.355222314857201</c:v>
                </c:pt>
                <c:pt idx="5">
                  <c:v>29.544293852765584</c:v>
                </c:pt>
                <c:pt idx="6">
                  <c:v>20.369368349883267</c:v>
                </c:pt>
                <c:pt idx="7">
                  <c:v>21.951641926700752</c:v>
                </c:pt>
                <c:pt idx="8">
                  <c:v>21.991289570442149</c:v>
                </c:pt>
                <c:pt idx="9">
                  <c:v>23.539714768237751</c:v>
                </c:pt>
                <c:pt idx="10">
                  <c:v>33.046891563720827</c:v>
                </c:pt>
                <c:pt idx="11">
                  <c:v>25.160456604634192</c:v>
                </c:pt>
                <c:pt idx="12">
                  <c:v>32.491583342530255</c:v>
                </c:pt>
                <c:pt idx="13">
                  <c:v>28.48950773036487</c:v>
                </c:pt>
                <c:pt idx="14">
                  <c:v>31.410332023342686</c:v>
                </c:pt>
                <c:pt idx="15">
                  <c:v>22.993275424811742</c:v>
                </c:pt>
                <c:pt idx="16">
                  <c:v>24.961647677172593</c:v>
                </c:pt>
                <c:pt idx="17">
                  <c:v>27.695788509735877</c:v>
                </c:pt>
                <c:pt idx="18">
                  <c:v>24.050688672463831</c:v>
                </c:pt>
                <c:pt idx="19">
                  <c:v>28.850540870540868</c:v>
                </c:pt>
                <c:pt idx="20">
                  <c:v>21.391580615930597</c:v>
                </c:pt>
                <c:pt idx="21">
                  <c:v>27.031639216639213</c:v>
                </c:pt>
                <c:pt idx="22">
                  <c:v>26.089360902255642</c:v>
                </c:pt>
                <c:pt idx="23">
                  <c:v>23.249926739926742</c:v>
                </c:pt>
                <c:pt idx="24">
                  <c:v>26.987845720862964</c:v>
                </c:pt>
                <c:pt idx="25">
                  <c:v>29.314539747004357</c:v>
                </c:pt>
                <c:pt idx="26">
                  <c:v>18.459891237341559</c:v>
                </c:pt>
                <c:pt idx="27">
                  <c:v>23.040931075675317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6C8-4784-A4BA-4B34C9CFE9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6891264"/>
        <c:axId val="96893184"/>
      </c:scatterChart>
      <c:valAx>
        <c:axId val="96891264"/>
        <c:scaling>
          <c:orientation val="minMax"/>
          <c:max val="2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Computer Use (hr/day)</a:t>
                </a:r>
              </a:p>
            </c:rich>
          </c:tx>
          <c:layout>
            <c:manualLayout>
              <c:xMode val="edge"/>
              <c:yMode val="edge"/>
              <c:x val="0.39860136368823462"/>
              <c:y val="0.8737890111064361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893184"/>
        <c:crosses val="autoZero"/>
        <c:crossBetween val="midCat"/>
        <c:majorUnit val="2"/>
      </c:valAx>
      <c:valAx>
        <c:axId val="9689318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Overall Entry Speed (wpm)</a:t>
                </a:r>
              </a:p>
            </c:rich>
          </c:tx>
          <c:layout>
            <c:manualLayout>
              <c:xMode val="edge"/>
              <c:yMode val="edge"/>
              <c:x val="2.7972013009243415E-2"/>
              <c:y val="0.11974147315555023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689126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969696"/>
      </a:solidFill>
      <a:prstDash val="solid"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3370277318724"/>
          <c:y val="8.3743943080288721E-2"/>
          <c:w val="0.85054404253357141"/>
          <c:h val="0.68719294468825132"/>
        </c:manualLayout>
      </c:layout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linear"/>
            <c:dispRSqr val="0"/>
            <c:dispEq val="0"/>
          </c:trendline>
          <c:xVal>
            <c:numRef>
              <c:f>Relationships!$F$4:$F$31</c:f>
              <c:numCache>
                <c:formatCode>0</c:formatCode>
                <c:ptCount val="28"/>
                <c:pt idx="0">
                  <c:v>31</c:v>
                </c:pt>
                <c:pt idx="1">
                  <c:v>23</c:v>
                </c:pt>
                <c:pt idx="2">
                  <c:v>42</c:v>
                </c:pt>
                <c:pt idx="3">
                  <c:v>35</c:v>
                </c:pt>
                <c:pt idx="4">
                  <c:v>27</c:v>
                </c:pt>
                <c:pt idx="5">
                  <c:v>30</c:v>
                </c:pt>
                <c:pt idx="6">
                  <c:v>26</c:v>
                </c:pt>
                <c:pt idx="7">
                  <c:v>31</c:v>
                </c:pt>
                <c:pt idx="8">
                  <c:v>49</c:v>
                </c:pt>
                <c:pt idx="9">
                  <c:v>38</c:v>
                </c:pt>
                <c:pt idx="10">
                  <c:v>40</c:v>
                </c:pt>
                <c:pt idx="11">
                  <c:v>33</c:v>
                </c:pt>
                <c:pt idx="12">
                  <c:v>32</c:v>
                </c:pt>
                <c:pt idx="13">
                  <c:v>32</c:v>
                </c:pt>
                <c:pt idx="14">
                  <c:v>24</c:v>
                </c:pt>
                <c:pt idx="15">
                  <c:v>31</c:v>
                </c:pt>
                <c:pt idx="16">
                  <c:v>37</c:v>
                </c:pt>
                <c:pt idx="17">
                  <c:v>24</c:v>
                </c:pt>
                <c:pt idx="18">
                  <c:v>30</c:v>
                </c:pt>
                <c:pt idx="19">
                  <c:v>32</c:v>
                </c:pt>
                <c:pt idx="20">
                  <c:v>26</c:v>
                </c:pt>
                <c:pt idx="21">
                  <c:v>27</c:v>
                </c:pt>
                <c:pt idx="22">
                  <c:v>25</c:v>
                </c:pt>
                <c:pt idx="23">
                  <c:v>36</c:v>
                </c:pt>
                <c:pt idx="24">
                  <c:v>27</c:v>
                </c:pt>
                <c:pt idx="25">
                  <c:v>30</c:v>
                </c:pt>
                <c:pt idx="26">
                  <c:v>67</c:v>
                </c:pt>
                <c:pt idx="27">
                  <c:v>27</c:v>
                </c:pt>
              </c:numCache>
            </c:numRef>
          </c:xVal>
          <c:yVal>
            <c:numRef>
              <c:f>Relationships!$B$4:$B$31</c:f>
              <c:numCache>
                <c:formatCode>0.00</c:formatCode>
                <c:ptCount val="28"/>
                <c:pt idx="0">
                  <c:v>26.535992160234155</c:v>
                </c:pt>
                <c:pt idx="1">
                  <c:v>25.910630511426074</c:v>
                </c:pt>
                <c:pt idx="2">
                  <c:v>19.449106045533185</c:v>
                </c:pt>
                <c:pt idx="3">
                  <c:v>17.276420513979112</c:v>
                </c:pt>
                <c:pt idx="4">
                  <c:v>29.355222314857201</c:v>
                </c:pt>
                <c:pt idx="5">
                  <c:v>29.544293852765584</c:v>
                </c:pt>
                <c:pt idx="6">
                  <c:v>20.369368349883267</c:v>
                </c:pt>
                <c:pt idx="7">
                  <c:v>21.951641926700752</c:v>
                </c:pt>
                <c:pt idx="8">
                  <c:v>21.991289570442149</c:v>
                </c:pt>
                <c:pt idx="9">
                  <c:v>23.539714768237751</c:v>
                </c:pt>
                <c:pt idx="10">
                  <c:v>33.046891563720827</c:v>
                </c:pt>
                <c:pt idx="11">
                  <c:v>25.160456604634192</c:v>
                </c:pt>
                <c:pt idx="12">
                  <c:v>32.491583342530255</c:v>
                </c:pt>
                <c:pt idx="13">
                  <c:v>28.48950773036487</c:v>
                </c:pt>
                <c:pt idx="14">
                  <c:v>31.410332023342686</c:v>
                </c:pt>
                <c:pt idx="15">
                  <c:v>22.993275424811742</c:v>
                </c:pt>
                <c:pt idx="16">
                  <c:v>24.961647677172593</c:v>
                </c:pt>
                <c:pt idx="17">
                  <c:v>27.695788509735877</c:v>
                </c:pt>
                <c:pt idx="18">
                  <c:v>24.050688672463831</c:v>
                </c:pt>
                <c:pt idx="19">
                  <c:v>28.850540870540868</c:v>
                </c:pt>
                <c:pt idx="20">
                  <c:v>21.391580615930597</c:v>
                </c:pt>
                <c:pt idx="21">
                  <c:v>27.031639216639213</c:v>
                </c:pt>
                <c:pt idx="22">
                  <c:v>26.089360902255642</c:v>
                </c:pt>
                <c:pt idx="23">
                  <c:v>23.249926739926742</c:v>
                </c:pt>
                <c:pt idx="24">
                  <c:v>26.987845720862964</c:v>
                </c:pt>
                <c:pt idx="25">
                  <c:v>29.314539747004357</c:v>
                </c:pt>
                <c:pt idx="26">
                  <c:v>18.459891237341559</c:v>
                </c:pt>
                <c:pt idx="27">
                  <c:v>23.040931075675317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D8A-49EE-97F8-EBA31D78B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7007104"/>
        <c:axId val="97009024"/>
      </c:scatterChart>
      <c:valAx>
        <c:axId val="97007104"/>
        <c:scaling>
          <c:orientation val="minMax"/>
          <c:min val="20"/>
        </c:scaling>
        <c:delete val="0"/>
        <c:axPos val="b"/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Age (years)</a:t>
                </a:r>
              </a:p>
            </c:rich>
          </c:tx>
          <c:layout>
            <c:manualLayout>
              <c:xMode val="edge"/>
              <c:yMode val="edge"/>
              <c:x val="0.46678327912815248"/>
              <c:y val="0.8773612350180366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09024"/>
        <c:crosses val="autoZero"/>
        <c:crossBetween val="midCat"/>
      </c:valAx>
      <c:valAx>
        <c:axId val="97009024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Overall Entry Speed (wpm)</a:t>
                </a:r>
              </a:p>
            </c:rich>
          </c:tx>
          <c:layout>
            <c:manualLayout>
              <c:xMode val="edge"/>
              <c:yMode val="edge"/>
              <c:x val="2.7972013009243415E-2"/>
              <c:y val="0.1320759474031263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07104"/>
        <c:crosses val="autoZero"/>
        <c:crossBetween val="midCat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12700">
      <a:solidFill>
        <a:srgbClr val="969696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30876822861367"/>
          <c:y val="9.0592334494773524E-2"/>
          <c:w val="0.81763607061395327"/>
          <c:h val="0.668989547038327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Relationships!$N$36:$O$36</c:f>
                <c:numCache>
                  <c:formatCode>General</c:formatCode>
                  <c:ptCount val="2"/>
                  <c:pt idx="0">
                    <c:v>1.825056974643873</c:v>
                  </c:pt>
                  <c:pt idx="1">
                    <c:v>1.3346475364528598</c:v>
                  </c:pt>
                </c:numCache>
              </c:numRef>
            </c:plus>
            <c:minus>
              <c:numRef>
                <c:f>Relationships!$N$36:$O$36</c:f>
                <c:numCache>
                  <c:formatCode>General</c:formatCode>
                  <c:ptCount val="2"/>
                  <c:pt idx="0">
                    <c:v>1.825056974643873</c:v>
                  </c:pt>
                  <c:pt idx="1">
                    <c:v>1.3346475364528598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Relationships!$N$34:$O$34</c:f>
              <c:strCache>
                <c:ptCount val="2"/>
                <c:pt idx="0">
                  <c:v>English</c:v>
                </c:pt>
                <c:pt idx="1">
                  <c:v>Non-English</c:v>
                </c:pt>
              </c:strCache>
            </c:strRef>
          </c:cat>
          <c:val>
            <c:numRef>
              <c:f>Relationships!$N$35:$O$35</c:f>
              <c:numCache>
                <c:formatCode>0.0</c:formatCode>
                <c:ptCount val="2"/>
                <c:pt idx="0">
                  <c:v>27.06925135407144</c:v>
                </c:pt>
                <c:pt idx="1">
                  <c:v>24.70430484282209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66-4F4F-B7B1-F08D1AFACD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033600"/>
        <c:axId val="97322496"/>
      </c:barChart>
      <c:catAx>
        <c:axId val="97033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First Language</a:t>
                </a:r>
              </a:p>
            </c:rich>
          </c:tx>
          <c:layout>
            <c:manualLayout>
              <c:xMode val="edge"/>
              <c:yMode val="edge"/>
              <c:x val="0.4529062089895014"/>
              <c:y val="0.8675957286161148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22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732249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2064058398950129E-2"/>
              <c:y val="0.20905907309531516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033600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510219537447725"/>
          <c:y val="8.4142660746171966E-2"/>
          <c:w val="0.81632734407619589"/>
          <c:h val="0.692558823064646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errBars>
            <c:errBarType val="both"/>
            <c:errValType val="cust"/>
            <c:noEndCap val="0"/>
            <c:plus>
              <c:numRef>
                <c:f>Relationships!$N$36:$O$36</c:f>
                <c:numCache>
                  <c:formatCode>General</c:formatCode>
                  <c:ptCount val="2"/>
                  <c:pt idx="0">
                    <c:v>1.825056974643873</c:v>
                  </c:pt>
                  <c:pt idx="1">
                    <c:v>1.3346475364528598</c:v>
                  </c:pt>
                </c:numCache>
              </c:numRef>
            </c:plus>
            <c:minus>
              <c:numRef>
                <c:f>Relationships!$N$36:$O$36</c:f>
                <c:numCache>
                  <c:formatCode>General</c:formatCode>
                  <c:ptCount val="2"/>
                  <c:pt idx="0">
                    <c:v>1.825056974643873</c:v>
                  </c:pt>
                  <c:pt idx="1">
                    <c:v>1.3346475364528598</c:v>
                  </c:pt>
                </c:numCache>
              </c:numRef>
            </c:minus>
            <c:spPr>
              <a:ln w="12700">
                <a:solidFill>
                  <a:srgbClr val="000000"/>
                </a:solidFill>
                <a:prstDash val="solid"/>
              </a:ln>
            </c:spPr>
          </c:errBars>
          <c:cat>
            <c:strRef>
              <c:f>Relationships!$T$34:$U$34</c:f>
              <c:strCache>
                <c:ptCount val="2"/>
                <c:pt idx="0">
                  <c:v>Female</c:v>
                </c:pt>
                <c:pt idx="1">
                  <c:v>Male</c:v>
                </c:pt>
              </c:strCache>
            </c:strRef>
          </c:cat>
          <c:val>
            <c:numRef>
              <c:f>Relationships!$T$35:$U$35</c:f>
              <c:numCache>
                <c:formatCode>0.00</c:formatCode>
                <c:ptCount val="2"/>
                <c:pt idx="0">
                  <c:v>24.228118087087452</c:v>
                </c:pt>
                <c:pt idx="1">
                  <c:v>26.270702747026995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5B-4E2B-A532-30EEEE7918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354496"/>
        <c:axId val="97356416"/>
      </c:barChart>
      <c:catAx>
        <c:axId val="97354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Gender</a:t>
                </a:r>
              </a:p>
            </c:rich>
          </c:tx>
          <c:layout>
            <c:manualLayout>
              <c:xMode val="edge"/>
              <c:yMode val="edge"/>
              <c:x val="0.50000041794138783"/>
              <c:y val="0.8770254386140665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564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7356416"/>
        <c:scaling>
          <c:orientation val="minMax"/>
        </c:scaling>
        <c:delete val="0"/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Entry Speed (wpm)</a:t>
                </a:r>
              </a:p>
            </c:rich>
          </c:tx>
          <c:layout>
            <c:manualLayout>
              <c:xMode val="edge"/>
              <c:yMode val="edge"/>
              <c:x val="3.2653133724526481E-2"/>
              <c:y val="0.22977399771593437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97354496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011" r="0.75000000000000011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281940</xdr:colOff>
      <xdr:row>90</xdr:row>
      <xdr:rowOff>160020</xdr:rowOff>
    </xdr:from>
    <xdr:to>
      <xdr:col>18</xdr:col>
      <xdr:colOff>14111</xdr:colOff>
      <xdr:row>107</xdr:row>
      <xdr:rowOff>7620</xdr:rowOff>
    </xdr:to>
    <xdr:graphicFrame macro="">
      <xdr:nvGraphicFramePr>
        <xdr:cNvPr id="1163" name="Chart 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266700</xdr:colOff>
      <xdr:row>74</xdr:row>
      <xdr:rowOff>106680</xdr:rowOff>
    </xdr:from>
    <xdr:to>
      <xdr:col>9</xdr:col>
      <xdr:colOff>304800</xdr:colOff>
      <xdr:row>87</xdr:row>
      <xdr:rowOff>99060</xdr:rowOff>
    </xdr:to>
    <xdr:graphicFrame macro="">
      <xdr:nvGraphicFramePr>
        <xdr:cNvPr id="1164" name="Chart 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510540</xdr:colOff>
      <xdr:row>73</xdr:row>
      <xdr:rowOff>144780</xdr:rowOff>
    </xdr:from>
    <xdr:to>
      <xdr:col>16</xdr:col>
      <xdr:colOff>373380</xdr:colOff>
      <xdr:row>90</xdr:row>
      <xdr:rowOff>0</xdr:rowOff>
    </xdr:to>
    <xdr:graphicFrame macro="">
      <xdr:nvGraphicFramePr>
        <xdr:cNvPr id="1165" name="Chart 18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22412</xdr:colOff>
      <xdr:row>6</xdr:row>
      <xdr:rowOff>141941</xdr:rowOff>
    </xdr:from>
    <xdr:to>
      <xdr:col>21</xdr:col>
      <xdr:colOff>874059</xdr:colOff>
      <xdr:row>20</xdr:row>
      <xdr:rowOff>44824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9F43E91-DA47-4F18-AA66-574A0A212B04}"/>
            </a:ext>
          </a:extLst>
        </xdr:cNvPr>
        <xdr:cNvSpPr txBox="1"/>
      </xdr:nvSpPr>
      <xdr:spPr>
        <a:xfrm>
          <a:off x="7627471" y="1143000"/>
          <a:ext cx="5117353" cy="22038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400" strike="sngStrike"/>
            <a:t>Note:</a:t>
          </a:r>
          <a:r>
            <a:rPr lang="en-US" sz="2400" strike="sngStrike" baseline="0"/>
            <a:t>  These data are from the last offering of this course. The data will be replaced with new data dring the coffee break between the two course sessions.</a:t>
          </a:r>
          <a:endParaRPr lang="en-US" sz="2400" strike="sngStrike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12</xdr:col>
      <xdr:colOff>307833</xdr:colOff>
      <xdr:row>27</xdr:row>
      <xdr:rowOff>17930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6CC30C-A03E-46C7-A109-961FA4EDD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8259" y="340659"/>
          <a:ext cx="9164962" cy="427616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29</xdr:row>
      <xdr:rowOff>0</xdr:rowOff>
    </xdr:from>
    <xdr:to>
      <xdr:col>10</xdr:col>
      <xdr:colOff>315030</xdr:colOff>
      <xdr:row>76</xdr:row>
      <xdr:rowOff>70708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5635998-ECEC-4F10-B6CA-61BA4FCF8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88259" y="5791200"/>
          <a:ext cx="7809524" cy="80761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32</xdr:row>
      <xdr:rowOff>68580</xdr:rowOff>
    </xdr:from>
    <xdr:to>
      <xdr:col>7</xdr:col>
      <xdr:colOff>819150</xdr:colOff>
      <xdr:row>49</xdr:row>
      <xdr:rowOff>45720</xdr:rowOff>
    </xdr:to>
    <xdr:graphicFrame macro="">
      <xdr:nvGraphicFramePr>
        <xdr:cNvPr id="5298" name="Chart 13">
          <a:extLst>
            <a:ext uri="{FF2B5EF4-FFF2-40B4-BE49-F238E27FC236}">
              <a16:creationId xmlns:a16="http://schemas.microsoft.com/office/drawing/2014/main" id="{00000000-0008-0000-0300-0000B2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49</xdr:row>
      <xdr:rowOff>45720</xdr:rowOff>
    </xdr:from>
    <xdr:to>
      <xdr:col>7</xdr:col>
      <xdr:colOff>822960</xdr:colOff>
      <xdr:row>66</xdr:row>
      <xdr:rowOff>121920</xdr:rowOff>
    </xdr:to>
    <xdr:graphicFrame macro="">
      <xdr:nvGraphicFramePr>
        <xdr:cNvPr id="5299" name="Chart 15">
          <a:extLst>
            <a:ext uri="{FF2B5EF4-FFF2-40B4-BE49-F238E27FC236}">
              <a16:creationId xmlns:a16="http://schemas.microsoft.com/office/drawing/2014/main" id="{00000000-0008-0000-0300-0000B3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0</xdr:colOff>
      <xdr:row>36</xdr:row>
      <xdr:rowOff>106680</xdr:rowOff>
    </xdr:from>
    <xdr:to>
      <xdr:col>17</xdr:col>
      <xdr:colOff>601980</xdr:colOff>
      <xdr:row>52</xdr:row>
      <xdr:rowOff>38100</xdr:rowOff>
    </xdr:to>
    <xdr:graphicFrame macro="">
      <xdr:nvGraphicFramePr>
        <xdr:cNvPr id="5300" name="Chart 16">
          <a:extLst>
            <a:ext uri="{FF2B5EF4-FFF2-40B4-BE49-F238E27FC236}">
              <a16:creationId xmlns:a16="http://schemas.microsoft.com/office/drawing/2014/main" id="{00000000-0008-0000-0300-0000B4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0</xdr:colOff>
      <xdr:row>36</xdr:row>
      <xdr:rowOff>129540</xdr:rowOff>
    </xdr:from>
    <xdr:to>
      <xdr:col>24</xdr:col>
      <xdr:colOff>525780</xdr:colOff>
      <xdr:row>53</xdr:row>
      <xdr:rowOff>106680</xdr:rowOff>
    </xdr:to>
    <xdr:graphicFrame macro="">
      <xdr:nvGraphicFramePr>
        <xdr:cNvPr id="5301" name="Chart 17">
          <a:extLst>
            <a:ext uri="{FF2B5EF4-FFF2-40B4-BE49-F238E27FC236}">
              <a16:creationId xmlns:a16="http://schemas.microsoft.com/office/drawing/2014/main" id="{00000000-0008-0000-0300-0000B51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</xdr:row>
      <xdr:rowOff>68580</xdr:rowOff>
    </xdr:from>
    <xdr:to>
      <xdr:col>3</xdr:col>
      <xdr:colOff>502920</xdr:colOff>
      <xdr:row>11</xdr:row>
      <xdr:rowOff>106680</xdr:rowOff>
    </xdr:to>
    <xdr:pic>
      <xdr:nvPicPr>
        <xdr:cNvPr id="4346" name="Picture 3">
          <a:extLst>
            <a:ext uri="{FF2B5EF4-FFF2-40B4-BE49-F238E27FC236}">
              <a16:creationId xmlns:a16="http://schemas.microsoft.com/office/drawing/2014/main" id="{00000000-0008-0000-04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8100" y="236220"/>
          <a:ext cx="2293620" cy="1714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219075</xdr:colOff>
      <xdr:row>12</xdr:row>
      <xdr:rowOff>104775</xdr:rowOff>
    </xdr:from>
    <xdr:to>
      <xdr:col>2</xdr:col>
      <xdr:colOff>514350</xdr:colOff>
      <xdr:row>15</xdr:row>
      <xdr:rowOff>76200</xdr:rowOff>
    </xdr:to>
    <xdr:sp macro="" textlink="">
      <xdr:nvSpPr>
        <xdr:cNvPr id="4101" name="Text Box 5">
          <a:extLst>
            <a:ext uri="{FF2B5EF4-FFF2-40B4-BE49-F238E27FC236}">
              <a16:creationId xmlns:a16="http://schemas.microsoft.com/office/drawing/2014/main" id="{00000000-0008-0000-0400-000005100000}"/>
            </a:ext>
          </a:extLst>
        </xdr:cNvPr>
        <xdr:cNvSpPr txBox="1">
          <a:spLocks noChangeArrowheads="1"/>
        </xdr:cNvSpPr>
      </xdr:nvSpPr>
      <xdr:spPr bwMode="auto">
        <a:xfrm>
          <a:off x="219075" y="2047875"/>
          <a:ext cx="1514475" cy="4572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54864" tIns="41148" rIns="54864" bIns="0" anchor="t" upright="1"/>
        <a:lstStyle/>
        <a:p>
          <a:pPr algn="ctr" rtl="0">
            <a:defRPr sz="1000"/>
          </a:pPr>
          <a:r>
            <a:rPr lang="en-CA" sz="2400" b="0" i="0" strike="noStrike">
              <a:solidFill>
                <a:srgbClr val="000000"/>
              </a:solidFill>
              <a:latin typeface="Arial"/>
              <a:cs typeface="Arial"/>
            </a:rPr>
            <a:t>OPTI</a:t>
          </a:r>
        </a:p>
      </xdr:txBody>
    </xdr:sp>
    <xdr:clientData/>
  </xdr:twoCellAnchor>
  <xdr:twoCellAnchor>
    <xdr:from>
      <xdr:col>4</xdr:col>
      <xdr:colOff>371475</xdr:colOff>
      <xdr:row>12</xdr:row>
      <xdr:rowOff>57150</xdr:rowOff>
    </xdr:from>
    <xdr:to>
      <xdr:col>9</xdr:col>
      <xdr:colOff>19050</xdr:colOff>
      <xdr:row>14</xdr:row>
      <xdr:rowOff>142875</xdr:rowOff>
    </xdr:to>
    <xdr:sp macro="" textlink="">
      <xdr:nvSpPr>
        <xdr:cNvPr id="4102" name="Text Box 6">
          <a:extLst>
            <a:ext uri="{FF2B5EF4-FFF2-40B4-BE49-F238E27FC236}">
              <a16:creationId xmlns:a16="http://schemas.microsoft.com/office/drawing/2014/main" id="{00000000-0008-0000-0400-000006100000}"/>
            </a:ext>
          </a:extLst>
        </xdr:cNvPr>
        <xdr:cNvSpPr txBox="1">
          <a:spLocks noChangeArrowheads="1"/>
        </xdr:cNvSpPr>
      </xdr:nvSpPr>
      <xdr:spPr bwMode="auto">
        <a:xfrm>
          <a:off x="2809875" y="2000250"/>
          <a:ext cx="2695575" cy="4095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54864" tIns="41148" rIns="54864" bIns="0" anchor="t" upright="1"/>
        <a:lstStyle/>
        <a:p>
          <a:pPr algn="ctr" rtl="0">
            <a:defRPr sz="1000"/>
          </a:pPr>
          <a:r>
            <a:rPr lang="en-CA" sz="2400" b="0" i="0" strike="noStrike">
              <a:solidFill>
                <a:srgbClr val="000000"/>
              </a:solidFill>
              <a:latin typeface="Arial"/>
              <a:cs typeface="Arial"/>
            </a:rPr>
            <a:t>QWERTY</a:t>
          </a:r>
        </a:p>
        <a:p>
          <a:pPr algn="ctr" rtl="0">
            <a:defRPr sz="1000"/>
          </a:pPr>
          <a:endParaRPr lang="en-CA" sz="24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123825</xdr:colOff>
      <xdr:row>14</xdr:row>
      <xdr:rowOff>156210</xdr:rowOff>
    </xdr:from>
    <xdr:to>
      <xdr:col>9</xdr:col>
      <xdr:colOff>381000</xdr:colOff>
      <xdr:row>20</xdr:row>
      <xdr:rowOff>9489</xdr:rowOff>
    </xdr:to>
    <xdr:sp macro="" textlink="">
      <xdr:nvSpPr>
        <xdr:cNvPr id="4103" name="Text Box 7">
          <a:extLst>
            <a:ext uri="{FF2B5EF4-FFF2-40B4-BE49-F238E27FC236}">
              <a16:creationId xmlns:a16="http://schemas.microsoft.com/office/drawing/2014/main" id="{00000000-0008-0000-0400-000007100000}"/>
            </a:ext>
          </a:extLst>
        </xdr:cNvPr>
        <xdr:cNvSpPr txBox="1">
          <a:spLocks noChangeArrowheads="1"/>
        </xdr:cNvSpPr>
      </xdr:nvSpPr>
      <xdr:spPr bwMode="auto">
        <a:xfrm>
          <a:off x="2562225" y="2417445"/>
          <a:ext cx="3305175" cy="83058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QWERTY</a:t>
          </a:r>
          <a:r>
            <a:rPr lang="en-CA" sz="900" b="0" i="0" strike="noStrike" baseline="0">
              <a:solidFill>
                <a:srgbClr val="000000"/>
              </a:solidFill>
              <a:latin typeface="Arial"/>
              <a:cs typeface="Arial"/>
            </a:rPr>
            <a:t> is the most common modern-day keyboard layout. </a:t>
          </a: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This layout was devised and created in the early 1870s by Christopher Latham Sholes,. The layout</a:t>
          </a:r>
          <a:r>
            <a:rPr lang="en-CA" sz="900" b="0" i="0" strike="noStrike" baseline="0">
              <a:solidFill>
                <a:srgbClr val="000000"/>
              </a:solidFill>
              <a:latin typeface="Arial"/>
              <a:cs typeface="Arial"/>
            </a:rPr>
            <a:t> was designed to reduce jamming in typewriters. The slant in the key arrangement was originally required for each key's mechanical linkages, but is still preserved today. (Source: Wikipedia)</a:t>
          </a:r>
          <a:endParaRPr lang="en-CA" sz="9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28575</xdr:colOff>
      <xdr:row>14</xdr:row>
      <xdr:rowOff>156210</xdr:rowOff>
    </xdr:from>
    <xdr:to>
      <xdr:col>4</xdr:col>
      <xdr:colOff>57150</xdr:colOff>
      <xdr:row>20</xdr:row>
      <xdr:rowOff>9489</xdr:rowOff>
    </xdr:to>
    <xdr:sp macro="" textlink="">
      <xdr:nvSpPr>
        <xdr:cNvPr id="4104" name="Text Box 8">
          <a:extLst>
            <a:ext uri="{FF2B5EF4-FFF2-40B4-BE49-F238E27FC236}">
              <a16:creationId xmlns:a16="http://schemas.microsoft.com/office/drawing/2014/main" id="{00000000-0008-0000-0400-000008100000}"/>
            </a:ext>
          </a:extLst>
        </xdr:cNvPr>
        <xdr:cNvSpPr txBox="1">
          <a:spLocks noChangeArrowheads="1"/>
        </xdr:cNvSpPr>
      </xdr:nvSpPr>
      <xdr:spPr bwMode="auto">
        <a:xfrm>
          <a:off x="28575" y="2419350"/>
          <a:ext cx="2466975" cy="828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CA" sz="900" b="0" i="0" strike="noStrike">
              <a:solidFill>
                <a:srgbClr val="000000"/>
              </a:solidFill>
              <a:latin typeface="Arial"/>
              <a:cs typeface="Arial"/>
            </a:rPr>
            <a:t>MacKenzie, I. S., &amp; Zhang, S. X. (1999). The design and evaluation of a high-performance soft keyboard. Proceedings of the ACM Conference on Human Factors in Computing Systems - CHI '99, 25-31. New York: ACM.  </a:t>
          </a:r>
        </a:p>
      </xdr:txBody>
    </xdr:sp>
    <xdr:clientData/>
  </xdr:twoCellAnchor>
  <xdr:twoCellAnchor>
    <xdr:from>
      <xdr:col>4</xdr:col>
      <xdr:colOff>30480</xdr:colOff>
      <xdr:row>2</xdr:row>
      <xdr:rowOff>7620</xdr:rowOff>
    </xdr:from>
    <xdr:to>
      <xdr:col>9</xdr:col>
      <xdr:colOff>533400</xdr:colOff>
      <xdr:row>11</xdr:row>
      <xdr:rowOff>22860</xdr:rowOff>
    </xdr:to>
    <xdr:pic>
      <xdr:nvPicPr>
        <xdr:cNvPr id="4351" name="Picture 123">
          <a:extLst>
            <a:ext uri="{FF2B5EF4-FFF2-40B4-BE49-F238E27FC236}">
              <a16:creationId xmlns:a16="http://schemas.microsoft.com/office/drawing/2014/main" id="{00000000-0008-0000-04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468880" y="342900"/>
          <a:ext cx="3550920" cy="1524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5</xdr:row>
      <xdr:rowOff>30480</xdr:rowOff>
    </xdr:from>
    <xdr:to>
      <xdr:col>8</xdr:col>
      <xdr:colOff>388620</xdr:colOff>
      <xdr:row>25</xdr:row>
      <xdr:rowOff>99060</xdr:rowOff>
    </xdr:to>
    <xdr:pic>
      <xdr:nvPicPr>
        <xdr:cNvPr id="8234" name="Picture 1">
          <a:extLst>
            <a:ext uri="{FF2B5EF4-FFF2-40B4-BE49-F238E27FC236}">
              <a16:creationId xmlns:a16="http://schemas.microsoft.com/office/drawing/2014/main" id="{00000000-0008-0000-0500-00002A2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9060" y="868680"/>
          <a:ext cx="5166360" cy="3421380"/>
        </a:xfrm>
        <a:prstGeom prst="rect">
          <a:avLst/>
        </a:prstGeom>
        <a:noFill/>
        <a:ln w="1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zoomScale="90" zoomScaleNormal="90" workbookViewId="0">
      <selection sqref="A1:M1"/>
    </sheetView>
  </sheetViews>
  <sheetFormatPr defaultRowHeight="13.2" x14ac:dyDescent="0.25"/>
  <cols>
    <col min="1" max="1" width="9.77734375" customWidth="1"/>
    <col min="2" max="2" width="6.21875" customWidth="1"/>
    <col min="3" max="3" width="7.44140625" customWidth="1"/>
    <col min="4" max="4" width="7.21875" customWidth="1"/>
    <col min="5" max="8" width="7.5546875" customWidth="1"/>
    <col min="9" max="11" width="7.77734375" customWidth="1"/>
    <col min="12" max="13" width="7.5546875" customWidth="1"/>
    <col min="14" max="14" width="9.21875" customWidth="1"/>
    <col min="15" max="15" width="8.44140625" customWidth="1"/>
    <col min="22" max="22" width="21.44140625" customWidth="1"/>
  </cols>
  <sheetData>
    <row r="1" spans="1:27" ht="15" x14ac:dyDescent="0.25">
      <c r="A1" s="70" t="s">
        <v>4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24"/>
      <c r="P1" s="17"/>
      <c r="Q1" s="17"/>
    </row>
    <row r="2" spans="1:27" x14ac:dyDescent="0.25">
      <c r="A2" s="68" t="s">
        <v>0</v>
      </c>
      <c r="B2" s="68" t="s">
        <v>3</v>
      </c>
      <c r="C2" s="72" t="s">
        <v>65</v>
      </c>
      <c r="D2" s="72"/>
      <c r="E2" s="72"/>
      <c r="F2" s="72"/>
      <c r="G2" s="72"/>
      <c r="H2" s="74" t="s">
        <v>66</v>
      </c>
      <c r="I2" s="75"/>
      <c r="J2" s="75"/>
      <c r="K2" s="75"/>
      <c r="L2" s="76"/>
      <c r="M2" s="72" t="s">
        <v>2</v>
      </c>
      <c r="O2" s="17"/>
      <c r="P2" s="17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x14ac:dyDescent="0.25">
      <c r="A3" s="69"/>
      <c r="B3" s="69"/>
      <c r="C3" s="1">
        <v>1</v>
      </c>
      <c r="D3" s="1">
        <v>2</v>
      </c>
      <c r="E3" s="1">
        <v>3</v>
      </c>
      <c r="F3" s="1">
        <v>4</v>
      </c>
      <c r="G3" s="1">
        <v>5</v>
      </c>
      <c r="H3" s="1">
        <v>1</v>
      </c>
      <c r="I3" s="1">
        <v>2</v>
      </c>
      <c r="J3" s="1">
        <v>3</v>
      </c>
      <c r="K3" s="1">
        <v>4</v>
      </c>
      <c r="L3" s="1">
        <v>5</v>
      </c>
      <c r="M3" s="72"/>
      <c r="T3" s="11"/>
      <c r="U3" s="11"/>
      <c r="V3" s="11"/>
      <c r="W3" s="11"/>
      <c r="X3" s="11"/>
      <c r="Y3" s="11"/>
      <c r="Z3" s="11"/>
      <c r="AA3" s="11"/>
    </row>
    <row r="4" spans="1:27" x14ac:dyDescent="0.25">
      <c r="A4" s="1" t="s">
        <v>1</v>
      </c>
      <c r="B4" s="33" t="s">
        <v>85</v>
      </c>
      <c r="C4" s="34">
        <v>69</v>
      </c>
      <c r="D4" s="34">
        <v>58</v>
      </c>
      <c r="E4" s="34">
        <v>52</v>
      </c>
      <c r="F4" s="34"/>
      <c r="G4" s="34"/>
      <c r="H4" s="34">
        <v>20</v>
      </c>
      <c r="I4" s="34">
        <v>17</v>
      </c>
      <c r="J4" s="34">
        <v>12</v>
      </c>
      <c r="K4" s="34">
        <v>12</v>
      </c>
      <c r="L4" s="34">
        <v>11</v>
      </c>
      <c r="M4" s="33">
        <v>1</v>
      </c>
      <c r="N4" t="s">
        <v>78</v>
      </c>
      <c r="T4" s="11"/>
      <c r="U4" s="11"/>
      <c r="V4" s="11"/>
      <c r="W4" s="11"/>
      <c r="X4" s="11"/>
      <c r="Y4" s="11"/>
      <c r="Z4" s="11"/>
      <c r="AA4" s="11"/>
    </row>
    <row r="5" spans="1:27" x14ac:dyDescent="0.25">
      <c r="A5" s="1" t="s">
        <v>42</v>
      </c>
      <c r="B5" s="33" t="s">
        <v>86</v>
      </c>
      <c r="C5" s="34">
        <v>61</v>
      </c>
      <c r="D5" s="34">
        <v>48</v>
      </c>
      <c r="E5" s="34">
        <v>52</v>
      </c>
      <c r="F5" s="34">
        <v>43</v>
      </c>
      <c r="G5" s="34">
        <v>37</v>
      </c>
      <c r="H5" s="34">
        <v>17</v>
      </c>
      <c r="I5" s="34">
        <v>14</v>
      </c>
      <c r="J5" s="34">
        <v>11</v>
      </c>
      <c r="K5" s="34">
        <v>12</v>
      </c>
      <c r="L5" s="34">
        <v>11</v>
      </c>
      <c r="M5" s="33">
        <v>2</v>
      </c>
      <c r="T5" s="11"/>
      <c r="U5" s="11"/>
      <c r="V5" s="11"/>
      <c r="W5" s="11"/>
      <c r="X5" s="11"/>
      <c r="Y5" s="11"/>
      <c r="Z5" s="11"/>
      <c r="AA5" s="11"/>
    </row>
    <row r="6" spans="1:27" x14ac:dyDescent="0.25">
      <c r="A6" s="1" t="s">
        <v>43</v>
      </c>
      <c r="B6" s="33" t="s">
        <v>7</v>
      </c>
      <c r="C6" s="34">
        <v>57</v>
      </c>
      <c r="D6" s="34">
        <v>61</v>
      </c>
      <c r="E6" s="34">
        <v>54</v>
      </c>
      <c r="F6" s="34">
        <v>50</v>
      </c>
      <c r="G6" s="34"/>
      <c r="H6" s="34">
        <v>26</v>
      </c>
      <c r="I6" s="34">
        <v>21</v>
      </c>
      <c r="J6" s="34">
        <v>18</v>
      </c>
      <c r="K6" s="34">
        <v>17</v>
      </c>
      <c r="L6" s="34">
        <v>18</v>
      </c>
      <c r="M6" s="33">
        <v>1</v>
      </c>
      <c r="T6" s="11"/>
      <c r="U6" s="11"/>
      <c r="V6" s="11"/>
      <c r="W6" s="11"/>
      <c r="X6" s="11"/>
      <c r="Y6" s="11"/>
      <c r="Z6" s="11"/>
      <c r="AA6" s="11"/>
    </row>
    <row r="7" spans="1:27" x14ac:dyDescent="0.25">
      <c r="A7" s="1" t="s">
        <v>44</v>
      </c>
      <c r="B7" s="33" t="s">
        <v>87</v>
      </c>
      <c r="C7" s="34">
        <v>66</v>
      </c>
      <c r="D7" s="34">
        <v>54</v>
      </c>
      <c r="E7" s="34">
        <v>51</v>
      </c>
      <c r="F7" s="34">
        <v>49</v>
      </c>
      <c r="G7" s="34">
        <v>51</v>
      </c>
      <c r="H7" s="34">
        <v>28</v>
      </c>
      <c r="I7" s="34">
        <v>20</v>
      </c>
      <c r="J7" s="34">
        <v>21</v>
      </c>
      <c r="K7" s="34">
        <v>19</v>
      </c>
      <c r="L7" s="34">
        <v>18</v>
      </c>
      <c r="M7" s="33">
        <v>2</v>
      </c>
      <c r="T7" s="11"/>
      <c r="U7" s="11"/>
      <c r="V7" s="11"/>
      <c r="W7" s="11"/>
      <c r="X7" s="11"/>
      <c r="Y7" s="11"/>
      <c r="Z7" s="11"/>
      <c r="AA7" s="11"/>
    </row>
    <row r="8" spans="1:27" x14ac:dyDescent="0.25">
      <c r="A8" s="1" t="s">
        <v>45</v>
      </c>
      <c r="B8" s="33" t="s">
        <v>88</v>
      </c>
      <c r="C8" s="34">
        <v>51</v>
      </c>
      <c r="D8" s="59">
        <v>43</v>
      </c>
      <c r="E8" s="34">
        <v>37</v>
      </c>
      <c r="F8" s="34">
        <v>27</v>
      </c>
      <c r="G8" s="34">
        <v>29</v>
      </c>
      <c r="H8" s="34">
        <v>14</v>
      </c>
      <c r="I8" s="34">
        <v>11</v>
      </c>
      <c r="J8" s="34">
        <v>11</v>
      </c>
      <c r="K8" s="34">
        <v>11</v>
      </c>
      <c r="L8" s="34">
        <v>12</v>
      </c>
      <c r="M8" s="33">
        <v>1</v>
      </c>
      <c r="T8" s="11"/>
      <c r="U8" s="11"/>
      <c r="V8" s="11"/>
      <c r="W8" s="11"/>
      <c r="X8" s="11"/>
      <c r="Y8" s="11"/>
      <c r="Z8" s="11"/>
      <c r="AA8" s="11"/>
    </row>
    <row r="9" spans="1:27" x14ac:dyDescent="0.25">
      <c r="A9" s="1" t="s">
        <v>46</v>
      </c>
      <c r="B9" s="33" t="s">
        <v>89</v>
      </c>
      <c r="C9" s="34">
        <v>86</v>
      </c>
      <c r="D9" s="34">
        <v>62</v>
      </c>
      <c r="E9" s="34">
        <v>63</v>
      </c>
      <c r="F9" s="34">
        <v>67</v>
      </c>
      <c r="G9" s="34">
        <v>57</v>
      </c>
      <c r="H9" s="34">
        <v>12</v>
      </c>
      <c r="I9" s="34">
        <v>10</v>
      </c>
      <c r="J9" s="34">
        <v>9</v>
      </c>
      <c r="K9" s="34">
        <v>11</v>
      </c>
      <c r="L9" s="34">
        <v>9</v>
      </c>
      <c r="M9" s="33">
        <v>2</v>
      </c>
      <c r="T9" s="11"/>
      <c r="U9" s="11"/>
      <c r="V9" s="11"/>
      <c r="W9" s="11"/>
      <c r="X9" s="11"/>
      <c r="Y9" s="11"/>
      <c r="Z9" s="11"/>
      <c r="AA9" s="11"/>
    </row>
    <row r="10" spans="1:27" x14ac:dyDescent="0.25">
      <c r="A10" s="1" t="s">
        <v>47</v>
      </c>
      <c r="B10" s="33" t="s">
        <v>90</v>
      </c>
      <c r="C10" s="34">
        <v>79</v>
      </c>
      <c r="D10" s="34">
        <v>92</v>
      </c>
      <c r="E10" s="34">
        <v>62</v>
      </c>
      <c r="F10" s="34">
        <v>55</v>
      </c>
      <c r="G10" s="34">
        <v>58</v>
      </c>
      <c r="H10" s="34">
        <v>20</v>
      </c>
      <c r="I10" s="34">
        <v>17</v>
      </c>
      <c r="J10" s="34">
        <v>16</v>
      </c>
      <c r="K10" s="34">
        <v>13</v>
      </c>
      <c r="L10" s="34">
        <v>14</v>
      </c>
      <c r="M10" s="33">
        <v>1</v>
      </c>
      <c r="T10" s="11"/>
      <c r="U10" s="11"/>
      <c r="V10" s="11"/>
      <c r="W10" s="11"/>
      <c r="X10" s="11"/>
      <c r="Y10" s="11"/>
      <c r="Z10" s="11"/>
      <c r="AA10" s="11"/>
    </row>
    <row r="11" spans="1:27" x14ac:dyDescent="0.25">
      <c r="A11" s="1" t="s">
        <v>48</v>
      </c>
      <c r="B11" s="33" t="s">
        <v>91</v>
      </c>
      <c r="C11" s="34">
        <v>66</v>
      </c>
      <c r="D11" s="34">
        <v>68</v>
      </c>
      <c r="E11" s="34">
        <v>65</v>
      </c>
      <c r="F11" s="34">
        <v>51</v>
      </c>
      <c r="G11" s="34">
        <v>50</v>
      </c>
      <c r="H11" s="34">
        <v>17</v>
      </c>
      <c r="I11" s="34">
        <v>18</v>
      </c>
      <c r="J11" s="34">
        <v>14</v>
      </c>
      <c r="K11" s="34">
        <v>14</v>
      </c>
      <c r="L11" s="34">
        <v>12</v>
      </c>
      <c r="M11" s="33">
        <v>2</v>
      </c>
      <c r="T11" s="11"/>
      <c r="U11" s="11"/>
      <c r="V11" s="11"/>
      <c r="W11" s="11"/>
      <c r="X11" s="11"/>
      <c r="Y11" s="11"/>
      <c r="Z11" s="11"/>
      <c r="AA11" s="11"/>
    </row>
    <row r="12" spans="1:27" x14ac:dyDescent="0.25">
      <c r="A12" s="1" t="s">
        <v>49</v>
      </c>
      <c r="B12" s="33" t="s">
        <v>92</v>
      </c>
      <c r="C12" s="34">
        <v>50</v>
      </c>
      <c r="D12" s="34">
        <v>52</v>
      </c>
      <c r="E12" s="34">
        <v>49</v>
      </c>
      <c r="F12" s="34">
        <v>41</v>
      </c>
      <c r="G12" s="34">
        <v>37</v>
      </c>
      <c r="H12" s="34">
        <v>19</v>
      </c>
      <c r="I12" s="34">
        <v>15</v>
      </c>
      <c r="J12" s="34">
        <v>15</v>
      </c>
      <c r="K12" s="34">
        <v>16</v>
      </c>
      <c r="L12" s="34">
        <v>15</v>
      </c>
      <c r="M12" s="33">
        <v>1</v>
      </c>
      <c r="T12" s="11"/>
      <c r="U12" s="11"/>
      <c r="V12" s="11"/>
      <c r="W12" s="11"/>
      <c r="X12" s="11"/>
      <c r="Y12" s="11"/>
      <c r="Z12" s="11"/>
      <c r="AA12" s="11"/>
    </row>
    <row r="13" spans="1:27" x14ac:dyDescent="0.25">
      <c r="A13" s="1" t="s">
        <v>50</v>
      </c>
      <c r="B13" s="33" t="s">
        <v>93</v>
      </c>
      <c r="C13" s="34">
        <v>44</v>
      </c>
      <c r="D13" s="34">
        <v>41</v>
      </c>
      <c r="E13" s="34">
        <v>33</v>
      </c>
      <c r="F13" s="34">
        <v>29</v>
      </c>
      <c r="G13" s="34">
        <v>34</v>
      </c>
      <c r="H13" s="34">
        <v>21</v>
      </c>
      <c r="I13" s="34">
        <v>15</v>
      </c>
      <c r="J13" s="34">
        <v>14</v>
      </c>
      <c r="K13" s="34">
        <v>16</v>
      </c>
      <c r="L13" s="34">
        <v>15</v>
      </c>
      <c r="M13" s="33">
        <v>2</v>
      </c>
      <c r="T13" s="11"/>
      <c r="U13" s="11"/>
      <c r="V13" s="11"/>
      <c r="W13" s="11"/>
      <c r="X13" s="11"/>
      <c r="Y13" s="11"/>
      <c r="Z13" s="11"/>
      <c r="AA13" s="11"/>
    </row>
    <row r="14" spans="1:27" x14ac:dyDescent="0.25">
      <c r="A14" s="1" t="s">
        <v>51</v>
      </c>
      <c r="B14" s="33" t="s">
        <v>94</v>
      </c>
      <c r="C14" s="34">
        <v>40</v>
      </c>
      <c r="D14" s="34">
        <v>35</v>
      </c>
      <c r="E14" s="34">
        <v>33</v>
      </c>
      <c r="F14" s="34">
        <v>41</v>
      </c>
      <c r="G14" s="34">
        <v>28</v>
      </c>
      <c r="H14" s="34">
        <v>12</v>
      </c>
      <c r="I14" s="34">
        <v>10</v>
      </c>
      <c r="J14" s="34">
        <v>9</v>
      </c>
      <c r="K14" s="34">
        <v>11</v>
      </c>
      <c r="L14" s="34">
        <v>9</v>
      </c>
      <c r="M14" s="33">
        <v>1</v>
      </c>
      <c r="T14" s="11"/>
      <c r="U14" s="11"/>
      <c r="V14" s="11"/>
      <c r="W14" s="11"/>
      <c r="X14" s="11"/>
      <c r="Y14" s="11"/>
      <c r="Z14" s="11"/>
      <c r="AA14" s="11"/>
    </row>
    <row r="15" spans="1:27" x14ac:dyDescent="0.25">
      <c r="A15" s="1" t="s">
        <v>52</v>
      </c>
      <c r="B15" s="33" t="s">
        <v>82</v>
      </c>
      <c r="C15" s="34">
        <v>47</v>
      </c>
      <c r="D15" s="34">
        <v>47</v>
      </c>
      <c r="E15" s="34">
        <v>36</v>
      </c>
      <c r="F15" s="34">
        <v>42</v>
      </c>
      <c r="G15" s="34">
        <v>34</v>
      </c>
      <c r="H15" s="34">
        <v>19</v>
      </c>
      <c r="I15" s="34">
        <v>15</v>
      </c>
      <c r="J15" s="34">
        <v>13</v>
      </c>
      <c r="K15" s="34">
        <v>13</v>
      </c>
      <c r="L15" s="34">
        <v>11</v>
      </c>
      <c r="M15" s="33">
        <v>2</v>
      </c>
      <c r="T15" s="11"/>
      <c r="U15" s="11"/>
      <c r="V15" s="11"/>
      <c r="W15" s="11"/>
      <c r="X15" s="11"/>
      <c r="Y15" s="11"/>
      <c r="Z15" s="11"/>
      <c r="AA15" s="11"/>
    </row>
    <row r="16" spans="1:27" x14ac:dyDescent="0.25">
      <c r="A16" s="1" t="s">
        <v>53</v>
      </c>
      <c r="B16" s="33" t="s">
        <v>95</v>
      </c>
      <c r="C16" s="34">
        <v>51</v>
      </c>
      <c r="D16" s="34">
        <v>26</v>
      </c>
      <c r="E16" s="34">
        <v>40</v>
      </c>
      <c r="F16" s="34">
        <v>35</v>
      </c>
      <c r="G16" s="34">
        <v>41</v>
      </c>
      <c r="H16" s="34">
        <v>14</v>
      </c>
      <c r="I16" s="34">
        <v>10</v>
      </c>
      <c r="J16" s="34">
        <v>10</v>
      </c>
      <c r="K16" s="34">
        <v>9</v>
      </c>
      <c r="L16" s="34">
        <v>9</v>
      </c>
      <c r="M16" s="33">
        <v>1</v>
      </c>
      <c r="T16" s="11"/>
      <c r="U16" s="11"/>
      <c r="V16" s="11"/>
      <c r="W16" s="11"/>
      <c r="X16" s="11"/>
      <c r="Y16" s="11"/>
      <c r="Z16" s="11"/>
      <c r="AA16" s="11"/>
    </row>
    <row r="17" spans="1:27" x14ac:dyDescent="0.25">
      <c r="A17" s="1" t="s">
        <v>54</v>
      </c>
      <c r="B17" s="33" t="s">
        <v>96</v>
      </c>
      <c r="C17" s="34">
        <v>56</v>
      </c>
      <c r="D17" s="34">
        <v>50</v>
      </c>
      <c r="E17" s="34">
        <v>49</v>
      </c>
      <c r="F17" s="34">
        <v>49</v>
      </c>
      <c r="G17" s="34">
        <v>35</v>
      </c>
      <c r="H17" s="34">
        <v>14</v>
      </c>
      <c r="I17" s="34">
        <v>14</v>
      </c>
      <c r="J17" s="34">
        <v>11</v>
      </c>
      <c r="K17" s="34">
        <v>10</v>
      </c>
      <c r="L17" s="34">
        <v>9</v>
      </c>
      <c r="M17" s="33">
        <v>2</v>
      </c>
      <c r="T17" s="11"/>
      <c r="U17" s="11"/>
      <c r="V17" s="11"/>
      <c r="W17" s="11"/>
      <c r="X17" s="11"/>
      <c r="Y17" s="11"/>
      <c r="Z17" s="11"/>
      <c r="AA17" s="11"/>
    </row>
    <row r="18" spans="1:27" x14ac:dyDescent="0.25">
      <c r="A18" s="1" t="s">
        <v>55</v>
      </c>
      <c r="B18" s="33" t="s">
        <v>97</v>
      </c>
      <c r="C18" s="34">
        <v>67</v>
      </c>
      <c r="D18" s="34">
        <v>49</v>
      </c>
      <c r="E18" s="34">
        <v>39</v>
      </c>
      <c r="F18" s="34">
        <v>50</v>
      </c>
      <c r="G18" s="34">
        <v>42</v>
      </c>
      <c r="H18" s="34">
        <v>13</v>
      </c>
      <c r="I18" s="34">
        <v>11</v>
      </c>
      <c r="J18" s="34">
        <v>9</v>
      </c>
      <c r="K18" s="34">
        <v>8</v>
      </c>
      <c r="L18" s="34">
        <v>10</v>
      </c>
      <c r="M18" s="33">
        <v>1</v>
      </c>
      <c r="T18" s="11"/>
      <c r="U18" s="11"/>
      <c r="V18" s="11"/>
      <c r="W18" s="11"/>
      <c r="X18" s="11"/>
      <c r="Y18" s="11"/>
      <c r="Z18" s="11"/>
      <c r="AA18" s="11"/>
    </row>
    <row r="19" spans="1:27" x14ac:dyDescent="0.25">
      <c r="A19" s="1" t="s">
        <v>56</v>
      </c>
      <c r="B19" s="33" t="s">
        <v>98</v>
      </c>
      <c r="C19" s="34">
        <v>57</v>
      </c>
      <c r="D19" s="34">
        <v>53</v>
      </c>
      <c r="E19" s="34">
        <v>45</v>
      </c>
      <c r="F19" s="34">
        <v>39</v>
      </c>
      <c r="G19" s="34">
        <v>41</v>
      </c>
      <c r="H19" s="34">
        <v>21</v>
      </c>
      <c r="I19" s="34">
        <v>14</v>
      </c>
      <c r="J19" s="34">
        <v>14</v>
      </c>
      <c r="K19" s="34">
        <v>18</v>
      </c>
      <c r="L19" s="34">
        <v>11</v>
      </c>
      <c r="M19" s="33">
        <v>2</v>
      </c>
      <c r="T19" s="11"/>
      <c r="U19" s="11"/>
      <c r="V19" s="11"/>
      <c r="W19" s="11"/>
      <c r="X19" s="11"/>
      <c r="Y19" s="11"/>
      <c r="Z19" s="11"/>
      <c r="AA19" s="11"/>
    </row>
    <row r="20" spans="1:27" x14ac:dyDescent="0.25">
      <c r="A20" s="1" t="s">
        <v>57</v>
      </c>
      <c r="B20" s="33" t="s">
        <v>99</v>
      </c>
      <c r="C20" s="34">
        <v>46</v>
      </c>
      <c r="D20" s="34">
        <v>41</v>
      </c>
      <c r="E20" s="34">
        <v>44</v>
      </c>
      <c r="F20" s="34">
        <v>42</v>
      </c>
      <c r="G20" s="34">
        <v>30</v>
      </c>
      <c r="H20" s="34">
        <v>18</v>
      </c>
      <c r="I20" s="34">
        <v>14</v>
      </c>
      <c r="J20" s="34">
        <v>13</v>
      </c>
      <c r="K20" s="34">
        <v>13</v>
      </c>
      <c r="L20" s="34">
        <v>13</v>
      </c>
      <c r="M20" s="33">
        <v>1</v>
      </c>
      <c r="T20" s="11"/>
      <c r="U20" s="11"/>
      <c r="V20" s="11"/>
      <c r="W20" s="11"/>
      <c r="X20" s="11"/>
      <c r="Y20" s="11"/>
      <c r="Z20" s="11"/>
      <c r="AA20" s="11"/>
    </row>
    <row r="21" spans="1:27" x14ac:dyDescent="0.25">
      <c r="A21" s="1" t="s">
        <v>58</v>
      </c>
      <c r="B21" s="33" t="s">
        <v>100</v>
      </c>
      <c r="C21" s="34">
        <v>38</v>
      </c>
      <c r="D21" s="34">
        <v>40</v>
      </c>
      <c r="E21" s="34">
        <v>36</v>
      </c>
      <c r="F21" s="34">
        <v>26</v>
      </c>
      <c r="G21" s="34">
        <v>24</v>
      </c>
      <c r="H21" s="34">
        <v>16</v>
      </c>
      <c r="I21" s="34">
        <v>13</v>
      </c>
      <c r="J21" s="34">
        <v>14</v>
      </c>
      <c r="K21" s="34">
        <v>12</v>
      </c>
      <c r="L21" s="34">
        <v>12</v>
      </c>
      <c r="M21" s="33">
        <v>2</v>
      </c>
      <c r="T21" s="11"/>
      <c r="U21" s="11"/>
      <c r="V21" s="11"/>
      <c r="W21" s="11"/>
      <c r="X21" s="11"/>
      <c r="Y21" s="11"/>
      <c r="Z21" s="11"/>
      <c r="AA21" s="11"/>
    </row>
    <row r="22" spans="1:27" x14ac:dyDescent="0.25">
      <c r="A22" s="1" t="s">
        <v>59</v>
      </c>
      <c r="B22" s="33" t="s">
        <v>101</v>
      </c>
      <c r="C22" s="34">
        <v>74</v>
      </c>
      <c r="D22" s="34">
        <v>57</v>
      </c>
      <c r="E22" s="34">
        <v>47</v>
      </c>
      <c r="F22" s="34">
        <v>46</v>
      </c>
      <c r="G22" s="34">
        <v>44</v>
      </c>
      <c r="H22" s="34">
        <v>19</v>
      </c>
      <c r="I22" s="34">
        <v>15</v>
      </c>
      <c r="J22" s="34">
        <v>12</v>
      </c>
      <c r="K22" s="34">
        <v>12</v>
      </c>
      <c r="L22" s="34">
        <v>12</v>
      </c>
      <c r="M22" s="33">
        <v>1</v>
      </c>
      <c r="T22" s="11"/>
      <c r="U22" s="11"/>
      <c r="V22" s="11"/>
      <c r="W22" s="11"/>
      <c r="X22" s="11"/>
      <c r="Y22" s="11"/>
      <c r="Z22" s="11"/>
      <c r="AA22" s="11"/>
    </row>
    <row r="23" spans="1:27" x14ac:dyDescent="0.25">
      <c r="A23" s="1" t="s">
        <v>60</v>
      </c>
      <c r="B23" s="33" t="s">
        <v>102</v>
      </c>
      <c r="C23" s="34">
        <v>42</v>
      </c>
      <c r="D23" s="34">
        <v>37</v>
      </c>
      <c r="E23" s="34">
        <v>30</v>
      </c>
      <c r="F23" s="34">
        <v>28</v>
      </c>
      <c r="G23" s="34">
        <v>27</v>
      </c>
      <c r="H23" s="34">
        <v>14</v>
      </c>
      <c r="I23" s="34">
        <v>13</v>
      </c>
      <c r="J23" s="34">
        <v>13</v>
      </c>
      <c r="K23" s="34">
        <v>13</v>
      </c>
      <c r="L23" s="34">
        <v>10</v>
      </c>
      <c r="M23" s="33">
        <v>2</v>
      </c>
      <c r="T23" s="11"/>
      <c r="U23" s="11"/>
      <c r="V23" s="11"/>
      <c r="W23" s="11"/>
      <c r="X23" s="11"/>
      <c r="Y23" s="11"/>
      <c r="Z23" s="11"/>
      <c r="AA23" s="11"/>
    </row>
    <row r="24" spans="1:27" x14ac:dyDescent="0.25">
      <c r="A24" s="1" t="s">
        <v>61</v>
      </c>
      <c r="B24" s="33" t="s">
        <v>103</v>
      </c>
      <c r="C24" s="34">
        <v>68</v>
      </c>
      <c r="D24" s="34">
        <v>61</v>
      </c>
      <c r="E24" s="34">
        <v>61</v>
      </c>
      <c r="F24" s="34">
        <v>49</v>
      </c>
      <c r="G24" s="34">
        <v>47</v>
      </c>
      <c r="H24" s="34">
        <v>19</v>
      </c>
      <c r="I24" s="34">
        <v>15</v>
      </c>
      <c r="J24" s="34">
        <v>15</v>
      </c>
      <c r="K24" s="34">
        <v>16</v>
      </c>
      <c r="L24" s="34">
        <v>13</v>
      </c>
      <c r="M24" s="33">
        <v>1</v>
      </c>
      <c r="T24" s="11"/>
      <c r="U24" s="11"/>
      <c r="V24" s="11"/>
      <c r="W24" s="11"/>
      <c r="X24" s="11"/>
      <c r="Y24" s="11"/>
      <c r="Z24" s="11"/>
      <c r="AA24" s="11"/>
    </row>
    <row r="25" spans="1:27" x14ac:dyDescent="0.25">
      <c r="A25" s="1" t="s">
        <v>62</v>
      </c>
      <c r="B25" s="33" t="s">
        <v>104</v>
      </c>
      <c r="C25" s="34">
        <v>48</v>
      </c>
      <c r="D25" s="34">
        <v>42</v>
      </c>
      <c r="E25" s="34">
        <v>43</v>
      </c>
      <c r="F25" s="34">
        <v>37</v>
      </c>
      <c r="G25" s="34">
        <v>36</v>
      </c>
      <c r="H25" s="34">
        <v>15</v>
      </c>
      <c r="I25" s="34">
        <v>13</v>
      </c>
      <c r="J25" s="34">
        <v>11</v>
      </c>
      <c r="K25" s="34">
        <v>12</v>
      </c>
      <c r="L25" s="34">
        <v>12</v>
      </c>
      <c r="M25" s="33">
        <v>2</v>
      </c>
      <c r="T25" s="11"/>
      <c r="U25" s="11"/>
      <c r="V25" s="11"/>
      <c r="W25" s="11"/>
      <c r="X25" s="11"/>
      <c r="Y25" s="11"/>
      <c r="Z25" s="11"/>
      <c r="AA25" s="11"/>
    </row>
    <row r="26" spans="1:27" x14ac:dyDescent="0.25">
      <c r="A26" s="1" t="s">
        <v>63</v>
      </c>
      <c r="B26" s="33" t="s">
        <v>105</v>
      </c>
      <c r="C26" s="34">
        <v>38</v>
      </c>
      <c r="D26" s="34">
        <v>42</v>
      </c>
      <c r="E26" s="34">
        <v>42</v>
      </c>
      <c r="F26" s="34">
        <v>30</v>
      </c>
      <c r="G26" s="34">
        <v>38</v>
      </c>
      <c r="H26" s="34">
        <v>16</v>
      </c>
      <c r="I26" s="34">
        <v>14</v>
      </c>
      <c r="J26" s="34">
        <v>12</v>
      </c>
      <c r="K26" s="34">
        <v>14</v>
      </c>
      <c r="L26" s="34">
        <v>12</v>
      </c>
      <c r="M26" s="33">
        <v>1</v>
      </c>
      <c r="T26" s="11"/>
      <c r="U26" s="11"/>
      <c r="V26" s="11"/>
      <c r="W26" s="11"/>
      <c r="X26" s="11"/>
      <c r="Y26" s="11"/>
      <c r="Z26" s="11"/>
      <c r="AA26" s="11"/>
    </row>
    <row r="27" spans="1:27" x14ac:dyDescent="0.25">
      <c r="A27" s="1" t="s">
        <v>64</v>
      </c>
      <c r="B27" s="33" t="s">
        <v>106</v>
      </c>
      <c r="C27" s="34">
        <v>52</v>
      </c>
      <c r="D27" s="34">
        <v>40</v>
      </c>
      <c r="E27" s="34">
        <v>35</v>
      </c>
      <c r="F27" s="34">
        <v>35</v>
      </c>
      <c r="G27" s="34">
        <v>45</v>
      </c>
      <c r="H27" s="34">
        <v>18</v>
      </c>
      <c r="I27" s="34">
        <v>15</v>
      </c>
      <c r="J27" s="34">
        <v>15</v>
      </c>
      <c r="K27" s="34">
        <v>15</v>
      </c>
      <c r="L27" s="34">
        <v>14</v>
      </c>
      <c r="M27" s="33">
        <v>2</v>
      </c>
      <c r="T27" s="11"/>
      <c r="U27" s="11"/>
      <c r="V27" s="11"/>
      <c r="W27" s="11"/>
      <c r="X27" s="11"/>
      <c r="Y27" s="11"/>
      <c r="Z27" s="11"/>
      <c r="AA27" s="11"/>
    </row>
    <row r="28" spans="1:27" x14ac:dyDescent="0.25">
      <c r="A28" s="56" t="s">
        <v>67</v>
      </c>
      <c r="B28" s="33" t="s">
        <v>107</v>
      </c>
      <c r="C28" s="34">
        <v>37</v>
      </c>
      <c r="D28" s="34">
        <v>32</v>
      </c>
      <c r="E28" s="34">
        <v>29</v>
      </c>
      <c r="F28" s="34">
        <v>26</v>
      </c>
      <c r="G28" s="34">
        <v>27</v>
      </c>
      <c r="H28" s="34">
        <v>15</v>
      </c>
      <c r="I28" s="34">
        <v>15</v>
      </c>
      <c r="J28" s="34">
        <v>15</v>
      </c>
      <c r="K28" s="34">
        <v>14</v>
      </c>
      <c r="L28" s="34">
        <v>12</v>
      </c>
      <c r="M28" s="33">
        <v>1</v>
      </c>
      <c r="T28" s="11"/>
      <c r="U28" s="11"/>
      <c r="V28" s="11"/>
      <c r="W28" s="11"/>
      <c r="X28" s="11"/>
      <c r="Y28" s="11"/>
      <c r="Z28" s="11"/>
      <c r="AA28" s="11"/>
    </row>
    <row r="29" spans="1:27" x14ac:dyDescent="0.25">
      <c r="A29" s="56" t="s">
        <v>68</v>
      </c>
      <c r="B29" s="33" t="s">
        <v>108</v>
      </c>
      <c r="C29" s="34">
        <v>50</v>
      </c>
      <c r="D29" s="34">
        <v>35</v>
      </c>
      <c r="E29" s="34">
        <v>35</v>
      </c>
      <c r="F29" s="34">
        <v>29</v>
      </c>
      <c r="G29" s="34">
        <v>38</v>
      </c>
      <c r="H29" s="34">
        <v>14</v>
      </c>
      <c r="I29" s="34">
        <v>13</v>
      </c>
      <c r="J29" s="34">
        <v>11</v>
      </c>
      <c r="K29" s="34">
        <v>10</v>
      </c>
      <c r="L29" s="34">
        <v>11</v>
      </c>
      <c r="M29" s="33">
        <v>2</v>
      </c>
      <c r="T29" s="11"/>
      <c r="U29" s="11"/>
      <c r="V29" s="11"/>
      <c r="W29" s="11"/>
      <c r="X29" s="11"/>
      <c r="Y29" s="11"/>
      <c r="Z29" s="11"/>
      <c r="AA29" s="11"/>
    </row>
    <row r="30" spans="1:27" x14ac:dyDescent="0.25">
      <c r="A30" s="56" t="s">
        <v>69</v>
      </c>
      <c r="B30" s="33" t="s">
        <v>109</v>
      </c>
      <c r="C30" s="34">
        <v>77</v>
      </c>
      <c r="D30" s="34">
        <v>80</v>
      </c>
      <c r="E30" s="34">
        <v>67</v>
      </c>
      <c r="F30" s="34">
        <v>62</v>
      </c>
      <c r="G30" s="34">
        <v>59</v>
      </c>
      <c r="H30" s="34">
        <v>27</v>
      </c>
      <c r="I30" s="34">
        <v>24</v>
      </c>
      <c r="J30" s="34">
        <v>20</v>
      </c>
      <c r="K30" s="34">
        <v>18</v>
      </c>
      <c r="L30" s="34">
        <v>10</v>
      </c>
      <c r="M30" s="33">
        <v>1</v>
      </c>
      <c r="T30" s="11"/>
      <c r="U30" s="11"/>
      <c r="V30" s="11"/>
      <c r="W30" s="11"/>
      <c r="X30" s="11"/>
      <c r="Y30" s="11"/>
      <c r="Z30" s="11"/>
      <c r="AA30" s="11"/>
    </row>
    <row r="31" spans="1:27" x14ac:dyDescent="0.25">
      <c r="A31" s="56" t="s">
        <v>70</v>
      </c>
      <c r="B31" s="33" t="s">
        <v>110</v>
      </c>
      <c r="C31" s="34">
        <v>46</v>
      </c>
      <c r="D31" s="34">
        <v>46</v>
      </c>
      <c r="E31" s="34">
        <v>35</v>
      </c>
      <c r="F31" s="34">
        <v>37</v>
      </c>
      <c r="G31" s="34">
        <v>45</v>
      </c>
      <c r="H31" s="34">
        <v>18</v>
      </c>
      <c r="I31" s="34">
        <v>16</v>
      </c>
      <c r="J31" s="34">
        <v>14</v>
      </c>
      <c r="K31" s="34">
        <v>13</v>
      </c>
      <c r="L31" s="34">
        <v>17</v>
      </c>
      <c r="M31" s="33">
        <v>2</v>
      </c>
      <c r="T31" s="11"/>
      <c r="U31" s="11"/>
      <c r="V31" s="11"/>
      <c r="W31" s="11"/>
      <c r="X31" s="11"/>
      <c r="Y31" s="11"/>
      <c r="Z31" s="11"/>
      <c r="AA31" s="11"/>
    </row>
    <row r="32" spans="1:27" x14ac:dyDescent="0.25">
      <c r="T32" s="11"/>
      <c r="U32" s="11"/>
      <c r="V32" s="11"/>
      <c r="W32" s="11"/>
      <c r="X32" s="11"/>
      <c r="Y32" s="11"/>
      <c r="Z32" s="11"/>
      <c r="AA32" s="11"/>
    </row>
    <row r="33" spans="1:27" ht="15" x14ac:dyDescent="0.25">
      <c r="A33" s="71" t="s">
        <v>5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1"/>
      <c r="N33" s="24"/>
      <c r="P33" s="11" t="s">
        <v>14</v>
      </c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pans="1:27" x14ac:dyDescent="0.25">
      <c r="A34" s="68" t="s">
        <v>0</v>
      </c>
      <c r="B34" s="68" t="s">
        <v>3</v>
      </c>
      <c r="C34" s="72" t="str">
        <f>C2</f>
        <v>Opti (A)</v>
      </c>
      <c r="D34" s="72"/>
      <c r="E34" s="72"/>
      <c r="F34" s="72"/>
      <c r="G34" s="72"/>
      <c r="H34" s="72" t="str">
        <f>H2</f>
        <v>QWERTY (B)</v>
      </c>
      <c r="I34" s="72"/>
      <c r="J34" s="72"/>
      <c r="K34" s="72"/>
      <c r="L34" s="72"/>
      <c r="M34" s="53" t="s">
        <v>2</v>
      </c>
      <c r="N34" s="66" t="s">
        <v>10</v>
      </c>
      <c r="O34" s="66"/>
      <c r="P34" s="66" t="str">
        <f>C34</f>
        <v>Opti (A)</v>
      </c>
      <c r="Q34" s="66"/>
      <c r="R34" s="66" t="str">
        <f>H34</f>
        <v>QWERTY (B)</v>
      </c>
      <c r="S34" s="66"/>
    </row>
    <row r="35" spans="1:27" x14ac:dyDescent="0.25">
      <c r="A35" s="69"/>
      <c r="B35" s="69"/>
      <c r="C35" s="1">
        <v>1</v>
      </c>
      <c r="D35" s="1">
        <v>2</v>
      </c>
      <c r="E35" s="1">
        <v>3</v>
      </c>
      <c r="F35" s="1">
        <v>4</v>
      </c>
      <c r="G35" s="1">
        <v>5</v>
      </c>
      <c r="H35" s="1">
        <v>1</v>
      </c>
      <c r="I35" s="1">
        <v>2</v>
      </c>
      <c r="J35" s="1">
        <v>3</v>
      </c>
      <c r="K35" s="1">
        <v>4</v>
      </c>
      <c r="L35" s="1">
        <v>5</v>
      </c>
      <c r="M35" s="54"/>
      <c r="N35" s="7" t="s">
        <v>6</v>
      </c>
      <c r="O35" s="7" t="s">
        <v>7</v>
      </c>
      <c r="P35" s="7" t="s">
        <v>6</v>
      </c>
      <c r="Q35" s="7" t="s">
        <v>7</v>
      </c>
      <c r="R35" s="7" t="s">
        <v>6</v>
      </c>
      <c r="S35" s="7" t="s">
        <v>7</v>
      </c>
    </row>
    <row r="36" spans="1:27" x14ac:dyDescent="0.25">
      <c r="A36" s="1" t="str">
        <f t="shared" ref="A36:B63" si="0">A4</f>
        <v>P1</v>
      </c>
      <c r="B36" s="1" t="str">
        <f t="shared" si="0"/>
        <v>JN</v>
      </c>
      <c r="C36" s="2">
        <f t="shared" ref="C36:E63" si="1">(43/5)/(C4/60)</f>
        <v>7.4782608695652177</v>
      </c>
      <c r="D36" s="2">
        <f t="shared" si="1"/>
        <v>8.8965517241379306</v>
      </c>
      <c r="E36" s="2">
        <f t="shared" si="1"/>
        <v>9.9230769230769216</v>
      </c>
      <c r="F36" s="65">
        <v>25</v>
      </c>
      <c r="G36" s="65">
        <v>25</v>
      </c>
      <c r="H36" s="2">
        <f t="shared" ref="H36:L45" si="2">(43/5)/(H4/60)</f>
        <v>25.8</v>
      </c>
      <c r="I36" s="2">
        <f t="shared" si="2"/>
        <v>30.352941176470587</v>
      </c>
      <c r="J36" s="2">
        <f t="shared" si="2"/>
        <v>42.999999999999993</v>
      </c>
      <c r="K36" s="2">
        <f t="shared" si="2"/>
        <v>42.999999999999993</v>
      </c>
      <c r="L36" s="2">
        <f t="shared" si="2"/>
        <v>46.909090909090914</v>
      </c>
      <c r="M36" s="28">
        <f t="shared" ref="M36:M65" si="3">M4</f>
        <v>1</v>
      </c>
      <c r="N36" s="2">
        <f>AVERAGE(C36:L36)</f>
        <v>26.535992160234155</v>
      </c>
      <c r="O36" s="2">
        <f>STDEV(C36:L36)</f>
        <v>14.633885800255918</v>
      </c>
      <c r="P36" s="2">
        <f>AVERAGE(C36:G36)</f>
        <v>15.259577903356012</v>
      </c>
      <c r="Q36" s="2">
        <f>STDEV(C36:G36)</f>
        <v>8.934020440035356</v>
      </c>
      <c r="R36" s="2">
        <f>AVERAGE(H36:L36)</f>
        <v>37.8124064171123</v>
      </c>
      <c r="S36" s="2">
        <f>STDEV(H36:L36)</f>
        <v>9.1721515021730493</v>
      </c>
    </row>
    <row r="37" spans="1:27" x14ac:dyDescent="0.25">
      <c r="A37" s="1" t="str">
        <f t="shared" si="0"/>
        <v>P2</v>
      </c>
      <c r="B37" s="1" t="str">
        <f t="shared" si="0"/>
        <v>LM</v>
      </c>
      <c r="C37" s="2">
        <f t="shared" si="1"/>
        <v>8.4590163934426226</v>
      </c>
      <c r="D37" s="2">
        <f t="shared" si="1"/>
        <v>10.749999999999998</v>
      </c>
      <c r="E37" s="2">
        <f t="shared" si="1"/>
        <v>9.9230769230769216</v>
      </c>
      <c r="F37" s="2">
        <f>(43/5)/(F5/60)</f>
        <v>12</v>
      </c>
      <c r="G37" s="2">
        <f>(43/5)/(G5/60)</f>
        <v>13.945945945945944</v>
      </c>
      <c r="H37" s="2">
        <f t="shared" si="2"/>
        <v>30.352941176470587</v>
      </c>
      <c r="I37" s="2">
        <f t="shared" si="2"/>
        <v>36.857142857142854</v>
      </c>
      <c r="J37" s="2">
        <f t="shared" si="2"/>
        <v>46.909090909090914</v>
      </c>
      <c r="K37" s="2">
        <f t="shared" si="2"/>
        <v>42.999999999999993</v>
      </c>
      <c r="L37" s="2">
        <f t="shared" si="2"/>
        <v>46.909090909090914</v>
      </c>
      <c r="M37" s="28">
        <f t="shared" si="3"/>
        <v>2</v>
      </c>
      <c r="N37" s="2">
        <f>AVERAGE(C37:L37)</f>
        <v>25.910630511426074</v>
      </c>
      <c r="O37" s="2">
        <f>STDEV(C37:L37)</f>
        <v>16.465931916082138</v>
      </c>
      <c r="P37" s="2">
        <f>AVERAGE(C37:G37)</f>
        <v>11.015607852493098</v>
      </c>
      <c r="Q37" s="2">
        <f>STDEV(C37:G37)</f>
        <v>2.0830410757796458</v>
      </c>
      <c r="R37" s="2">
        <f>AVERAGE(H37:L37)</f>
        <v>40.805653170359051</v>
      </c>
      <c r="S37" s="2">
        <f>STDEV(H37:L37)</f>
        <v>7.1443856312257692</v>
      </c>
    </row>
    <row r="38" spans="1:27" x14ac:dyDescent="0.25">
      <c r="A38" s="1" t="str">
        <f t="shared" si="0"/>
        <v>P3</v>
      </c>
      <c r="B38" s="1" t="str">
        <f t="shared" si="0"/>
        <v>SD</v>
      </c>
      <c r="C38" s="2">
        <f t="shared" si="1"/>
        <v>9.0526315789473681</v>
      </c>
      <c r="D38" s="2">
        <f t="shared" si="1"/>
        <v>8.4590163934426226</v>
      </c>
      <c r="E38" s="2">
        <f t="shared" si="1"/>
        <v>9.5555555555555554</v>
      </c>
      <c r="F38" s="2">
        <f t="shared" ref="F38:F63" si="4">(43/5)/(F6/60)</f>
        <v>10.319999999999999</v>
      </c>
      <c r="G38" s="65">
        <v>25</v>
      </c>
      <c r="H38" s="2">
        <f t="shared" si="2"/>
        <v>19.846153846153843</v>
      </c>
      <c r="I38" s="2">
        <f t="shared" si="2"/>
        <v>24.571428571428573</v>
      </c>
      <c r="J38" s="2">
        <f t="shared" si="2"/>
        <v>28.666666666666668</v>
      </c>
      <c r="K38" s="2">
        <f t="shared" si="2"/>
        <v>30.352941176470587</v>
      </c>
      <c r="L38" s="2">
        <f t="shared" si="2"/>
        <v>28.666666666666668</v>
      </c>
      <c r="M38" s="28">
        <f t="shared" si="3"/>
        <v>1</v>
      </c>
      <c r="N38" s="2">
        <f>AVERAGE(C38:L38)</f>
        <v>19.449106045533185</v>
      </c>
      <c r="O38" s="2">
        <f>STDEV(C38:L38)</f>
        <v>9.1658811618832914</v>
      </c>
      <c r="P38" s="2">
        <f>AVERAGE(C38:G38)</f>
        <v>12.477440705589109</v>
      </c>
      <c r="Q38" s="2">
        <f>STDEV(C38:G38)</f>
        <v>7.0335536184871463</v>
      </c>
      <c r="R38" s="2">
        <f>AVERAGE(H38:L38)</f>
        <v>26.420771385477263</v>
      </c>
      <c r="S38" s="2">
        <f>STDEV(H38:L38)</f>
        <v>4.2484030860310176</v>
      </c>
    </row>
    <row r="39" spans="1:27" x14ac:dyDescent="0.25">
      <c r="A39" s="1" t="str">
        <f t="shared" si="0"/>
        <v>P4</v>
      </c>
      <c r="B39" s="1" t="str">
        <f t="shared" si="0"/>
        <v>FF</v>
      </c>
      <c r="C39" s="2">
        <f t="shared" si="1"/>
        <v>7.8181818181818175</v>
      </c>
      <c r="D39" s="2">
        <f t="shared" si="1"/>
        <v>9.5555555555555554</v>
      </c>
      <c r="E39" s="2">
        <f t="shared" si="1"/>
        <v>10.117647058823529</v>
      </c>
      <c r="F39" s="2">
        <f t="shared" si="4"/>
        <v>10.530612244897959</v>
      </c>
      <c r="G39" s="2">
        <f t="shared" ref="G39:G63" si="5">(43/5)/(G7/60)</f>
        <v>10.117647058823529</v>
      </c>
      <c r="H39" s="2">
        <f t="shared" si="2"/>
        <v>18.428571428571427</v>
      </c>
      <c r="I39" s="2">
        <f t="shared" si="2"/>
        <v>25.8</v>
      </c>
      <c r="J39" s="2">
        <f t="shared" si="2"/>
        <v>24.571428571428573</v>
      </c>
      <c r="K39" s="2">
        <f t="shared" si="2"/>
        <v>27.157894736842106</v>
      </c>
      <c r="L39" s="2">
        <f t="shared" si="2"/>
        <v>28.666666666666668</v>
      </c>
      <c r="M39" s="28">
        <f t="shared" si="3"/>
        <v>2</v>
      </c>
      <c r="N39" s="2">
        <f>AVERAGE(C39:L39)</f>
        <v>17.276420513979112</v>
      </c>
      <c r="O39" s="2">
        <f>STDEV(C39:L39)</f>
        <v>8.509140710496494</v>
      </c>
      <c r="P39" s="2">
        <f>AVERAGE(C39:G39)</f>
        <v>9.6279287472564778</v>
      </c>
      <c r="Q39" s="2">
        <f>STDEV(C39:G39)</f>
        <v>1.0694516553419524</v>
      </c>
      <c r="R39" s="2">
        <f>AVERAGE(H39:L39)</f>
        <v>24.924912280701754</v>
      </c>
      <c r="S39" s="2">
        <f>STDEV(H39:L39)</f>
        <v>3.9395466189195996</v>
      </c>
    </row>
    <row r="40" spans="1:27" x14ac:dyDescent="0.25">
      <c r="A40" s="1" t="str">
        <f t="shared" si="0"/>
        <v>P5</v>
      </c>
      <c r="B40" s="1" t="str">
        <f t="shared" si="0"/>
        <v>GC</v>
      </c>
      <c r="C40" s="2">
        <f t="shared" si="1"/>
        <v>10.117647058823529</v>
      </c>
      <c r="D40" s="2">
        <f t="shared" si="1"/>
        <v>12</v>
      </c>
      <c r="E40" s="2">
        <f t="shared" si="1"/>
        <v>13.945945945945944</v>
      </c>
      <c r="F40" s="2">
        <f t="shared" si="4"/>
        <v>19.111111111111111</v>
      </c>
      <c r="G40" s="2">
        <f t="shared" si="5"/>
        <v>17.793103448275861</v>
      </c>
      <c r="H40" s="2">
        <f t="shared" si="2"/>
        <v>36.857142857142854</v>
      </c>
      <c r="I40" s="2">
        <f t="shared" si="2"/>
        <v>46.909090909090914</v>
      </c>
      <c r="J40" s="2">
        <f t="shared" si="2"/>
        <v>46.909090909090914</v>
      </c>
      <c r="K40" s="2">
        <f t="shared" si="2"/>
        <v>46.909090909090914</v>
      </c>
      <c r="L40" s="2">
        <f t="shared" si="2"/>
        <v>42.999999999999993</v>
      </c>
      <c r="M40" s="28">
        <f t="shared" si="3"/>
        <v>1</v>
      </c>
      <c r="N40" s="2">
        <f>AVERAGE(C40:L40)</f>
        <v>29.355222314857201</v>
      </c>
      <c r="O40" s="2">
        <f>STDEV(C40:L40)</f>
        <v>16.035488165501501</v>
      </c>
      <c r="P40" s="2">
        <f>AVERAGE(C40:G40)</f>
        <v>14.59356151283129</v>
      </c>
      <c r="Q40" s="2">
        <f>STDEV(C40:G40)</f>
        <v>3.8021408578751417</v>
      </c>
      <c r="R40" s="2">
        <f>AVERAGE(H40:L40)</f>
        <v>44.116883116883116</v>
      </c>
      <c r="S40" s="2">
        <f>STDEV(H40:L40)</f>
        <v>4.3971732283442622</v>
      </c>
    </row>
    <row r="41" spans="1:27" x14ac:dyDescent="0.25">
      <c r="A41" s="1" t="str">
        <f t="shared" si="0"/>
        <v>P6</v>
      </c>
      <c r="B41" s="1" t="str">
        <f t="shared" si="0"/>
        <v>AK</v>
      </c>
      <c r="C41" s="2">
        <f t="shared" si="1"/>
        <v>6</v>
      </c>
      <c r="D41" s="2">
        <f t="shared" si="1"/>
        <v>8.3225806451612883</v>
      </c>
      <c r="E41" s="2">
        <f t="shared" si="1"/>
        <v>8.1904761904761898</v>
      </c>
      <c r="F41" s="2">
        <f t="shared" si="4"/>
        <v>7.701492537313432</v>
      </c>
      <c r="G41" s="2">
        <f t="shared" si="5"/>
        <v>9.0526315789473681</v>
      </c>
      <c r="H41" s="2">
        <f t="shared" si="2"/>
        <v>42.999999999999993</v>
      </c>
      <c r="I41" s="2">
        <f t="shared" si="2"/>
        <v>51.6</v>
      </c>
      <c r="J41" s="2">
        <f t="shared" si="2"/>
        <v>57.333333333333336</v>
      </c>
      <c r="K41" s="2">
        <f t="shared" si="2"/>
        <v>46.909090909090914</v>
      </c>
      <c r="L41" s="2">
        <f t="shared" si="2"/>
        <v>57.333333333333336</v>
      </c>
      <c r="M41" s="28">
        <f t="shared" si="3"/>
        <v>2</v>
      </c>
      <c r="N41" s="2">
        <f t="shared" ref="N41:N54" si="6">AVERAGE(C41:L41)</f>
        <v>29.544293852765584</v>
      </c>
      <c r="O41" s="2">
        <f t="shared" ref="O41:O54" si="7">STDEV(C41:L41)</f>
        <v>23.264671390525873</v>
      </c>
      <c r="P41" s="2">
        <f t="shared" ref="P41:P54" si="8">AVERAGE(C41:G41)</f>
        <v>7.8534361903796555</v>
      </c>
      <c r="Q41" s="2">
        <f t="shared" ref="Q41:Q54" si="9">STDEV(C41:G41)</f>
        <v>1.1434678227431421</v>
      </c>
      <c r="R41" s="2">
        <f t="shared" ref="R41:R54" si="10">AVERAGE(H41:L41)</f>
        <v>51.235151515151514</v>
      </c>
      <c r="S41" s="2">
        <f t="shared" ref="S41:S54" si="11">STDEV(H41:L41)</f>
        <v>6.345102013303511</v>
      </c>
    </row>
    <row r="42" spans="1:27" x14ac:dyDescent="0.25">
      <c r="A42" s="1" t="str">
        <f t="shared" si="0"/>
        <v>P7</v>
      </c>
      <c r="B42" s="1" t="str">
        <f t="shared" si="0"/>
        <v>QM</v>
      </c>
      <c r="C42" s="2">
        <f t="shared" si="1"/>
        <v>6.5316455696202533</v>
      </c>
      <c r="D42" s="2">
        <f t="shared" si="1"/>
        <v>5.6086956521739122</v>
      </c>
      <c r="E42" s="2">
        <f t="shared" si="1"/>
        <v>8.3225806451612883</v>
      </c>
      <c r="F42" s="2">
        <f t="shared" si="4"/>
        <v>9.3818181818181809</v>
      </c>
      <c r="G42" s="2">
        <f t="shared" si="5"/>
        <v>8.8965517241379306</v>
      </c>
      <c r="H42" s="2">
        <f t="shared" si="2"/>
        <v>25.8</v>
      </c>
      <c r="I42" s="2">
        <f t="shared" si="2"/>
        <v>30.352941176470587</v>
      </c>
      <c r="J42" s="2">
        <f t="shared" si="2"/>
        <v>32.25</v>
      </c>
      <c r="K42" s="2">
        <f t="shared" si="2"/>
        <v>39.692307692307686</v>
      </c>
      <c r="L42" s="2">
        <f t="shared" si="2"/>
        <v>36.857142857142854</v>
      </c>
      <c r="M42" s="28">
        <f t="shared" si="3"/>
        <v>1</v>
      </c>
      <c r="N42" s="2">
        <f t="shared" si="6"/>
        <v>20.369368349883267</v>
      </c>
      <c r="O42" s="2">
        <f t="shared" si="7"/>
        <v>13.83382526113563</v>
      </c>
      <c r="P42" s="2">
        <f t="shared" si="8"/>
        <v>7.7482583545823136</v>
      </c>
      <c r="Q42" s="2">
        <f t="shared" si="9"/>
        <v>1.6104981132595615</v>
      </c>
      <c r="R42" s="2">
        <f t="shared" si="10"/>
        <v>32.990478345184229</v>
      </c>
      <c r="S42" s="2">
        <f t="shared" si="11"/>
        <v>5.4560402393723528</v>
      </c>
    </row>
    <row r="43" spans="1:27" x14ac:dyDescent="0.25">
      <c r="A43" s="1" t="str">
        <f t="shared" si="0"/>
        <v>P8</v>
      </c>
      <c r="B43" s="1" t="str">
        <f t="shared" si="0"/>
        <v>JW</v>
      </c>
      <c r="C43" s="2">
        <f t="shared" si="1"/>
        <v>7.8181818181818175</v>
      </c>
      <c r="D43" s="2">
        <f t="shared" si="1"/>
        <v>7.5882352941176467</v>
      </c>
      <c r="E43" s="2">
        <f t="shared" si="1"/>
        <v>7.9384615384615387</v>
      </c>
      <c r="F43" s="2">
        <f t="shared" si="4"/>
        <v>10.117647058823529</v>
      </c>
      <c r="G43" s="2">
        <f t="shared" si="5"/>
        <v>10.319999999999999</v>
      </c>
      <c r="H43" s="2">
        <f t="shared" si="2"/>
        <v>30.352941176470587</v>
      </c>
      <c r="I43" s="2">
        <f t="shared" si="2"/>
        <v>28.666666666666668</v>
      </c>
      <c r="J43" s="2">
        <f t="shared" si="2"/>
        <v>36.857142857142854</v>
      </c>
      <c r="K43" s="2">
        <f t="shared" si="2"/>
        <v>36.857142857142854</v>
      </c>
      <c r="L43" s="2">
        <f t="shared" si="2"/>
        <v>42.999999999999993</v>
      </c>
      <c r="M43" s="28">
        <f t="shared" si="3"/>
        <v>2</v>
      </c>
      <c r="N43" s="2">
        <f t="shared" si="6"/>
        <v>21.951641926700752</v>
      </c>
      <c r="O43" s="2">
        <f t="shared" si="7"/>
        <v>14.45615815594965</v>
      </c>
      <c r="P43" s="2">
        <f t="shared" si="8"/>
        <v>8.7565051419169073</v>
      </c>
      <c r="Q43" s="2">
        <f t="shared" si="9"/>
        <v>1.3427326542827529</v>
      </c>
      <c r="R43" s="2">
        <f t="shared" si="10"/>
        <v>35.146778711484593</v>
      </c>
      <c r="S43" s="2">
        <f t="shared" si="11"/>
        <v>5.7553563324393844</v>
      </c>
    </row>
    <row r="44" spans="1:27" x14ac:dyDescent="0.25">
      <c r="A44" s="1" t="str">
        <f t="shared" si="0"/>
        <v>P9</v>
      </c>
      <c r="B44" s="1" t="str">
        <f t="shared" si="0"/>
        <v>DK</v>
      </c>
      <c r="C44" s="2">
        <f t="shared" si="1"/>
        <v>10.319999999999999</v>
      </c>
      <c r="D44" s="2">
        <f t="shared" si="1"/>
        <v>9.9230769230769216</v>
      </c>
      <c r="E44" s="2">
        <f t="shared" si="1"/>
        <v>10.530612244897959</v>
      </c>
      <c r="F44" s="2">
        <f t="shared" si="4"/>
        <v>12.585365853658535</v>
      </c>
      <c r="G44" s="2">
        <f t="shared" si="5"/>
        <v>13.945945945945944</v>
      </c>
      <c r="H44" s="2">
        <f t="shared" si="2"/>
        <v>27.157894736842106</v>
      </c>
      <c r="I44" s="2">
        <f t="shared" si="2"/>
        <v>34.4</v>
      </c>
      <c r="J44" s="2">
        <f t="shared" si="2"/>
        <v>34.4</v>
      </c>
      <c r="K44" s="2">
        <f t="shared" si="2"/>
        <v>32.25</v>
      </c>
      <c r="L44" s="2">
        <f t="shared" si="2"/>
        <v>34.4</v>
      </c>
      <c r="M44" s="28">
        <f t="shared" si="3"/>
        <v>1</v>
      </c>
      <c r="N44" s="2">
        <f t="shared" si="6"/>
        <v>21.991289570442149</v>
      </c>
      <c r="O44" s="2">
        <f t="shared" si="7"/>
        <v>11.354245748707575</v>
      </c>
      <c r="P44" s="2">
        <f t="shared" si="8"/>
        <v>11.461000193515872</v>
      </c>
      <c r="Q44" s="2">
        <f t="shared" si="9"/>
        <v>1.7300191250765524</v>
      </c>
      <c r="R44" s="2">
        <f t="shared" si="10"/>
        <v>32.521578947368418</v>
      </c>
      <c r="S44" s="2">
        <f t="shared" si="11"/>
        <v>3.1395963270702341</v>
      </c>
    </row>
    <row r="45" spans="1:27" x14ac:dyDescent="0.25">
      <c r="A45" s="1" t="str">
        <f t="shared" si="0"/>
        <v>P10</v>
      </c>
      <c r="B45" s="1" t="str">
        <f t="shared" si="0"/>
        <v>BR</v>
      </c>
      <c r="C45" s="2">
        <f t="shared" si="1"/>
        <v>11.727272727272728</v>
      </c>
      <c r="D45" s="2">
        <f t="shared" si="1"/>
        <v>12.585365853658535</v>
      </c>
      <c r="E45" s="2">
        <f t="shared" si="1"/>
        <v>15.636363636363635</v>
      </c>
      <c r="F45" s="2">
        <f t="shared" si="4"/>
        <v>17.793103448275861</v>
      </c>
      <c r="G45" s="2">
        <f t="shared" si="5"/>
        <v>15.176470588235293</v>
      </c>
      <c r="H45" s="2">
        <f t="shared" si="2"/>
        <v>24.571428571428573</v>
      </c>
      <c r="I45" s="2">
        <f t="shared" si="2"/>
        <v>34.4</v>
      </c>
      <c r="J45" s="2">
        <f t="shared" si="2"/>
        <v>36.857142857142854</v>
      </c>
      <c r="K45" s="2">
        <f t="shared" si="2"/>
        <v>32.25</v>
      </c>
      <c r="L45" s="2">
        <f t="shared" si="2"/>
        <v>34.4</v>
      </c>
      <c r="M45" s="28">
        <f t="shared" si="3"/>
        <v>2</v>
      </c>
      <c r="N45" s="2">
        <f t="shared" si="6"/>
        <v>23.539714768237751</v>
      </c>
      <c r="O45" s="2">
        <f t="shared" si="7"/>
        <v>10.083765196416961</v>
      </c>
      <c r="P45" s="2">
        <f t="shared" si="8"/>
        <v>14.583715250761211</v>
      </c>
      <c r="Q45" s="2">
        <f t="shared" si="9"/>
        <v>2.4450084007552801</v>
      </c>
      <c r="R45" s="2">
        <f t="shared" si="10"/>
        <v>32.495714285714286</v>
      </c>
      <c r="S45" s="2">
        <f t="shared" si="11"/>
        <v>4.7204170085590604</v>
      </c>
    </row>
    <row r="46" spans="1:27" x14ac:dyDescent="0.25">
      <c r="A46" s="1" t="str">
        <f t="shared" si="0"/>
        <v>P11</v>
      </c>
      <c r="B46" s="1" t="str">
        <f t="shared" si="0"/>
        <v>JS</v>
      </c>
      <c r="C46" s="2">
        <f t="shared" si="1"/>
        <v>12.9</v>
      </c>
      <c r="D46" s="2">
        <f t="shared" si="1"/>
        <v>14.742857142857142</v>
      </c>
      <c r="E46" s="2">
        <f t="shared" si="1"/>
        <v>15.636363636363635</v>
      </c>
      <c r="F46" s="2">
        <f t="shared" si="4"/>
        <v>12.585365853658535</v>
      </c>
      <c r="G46" s="2">
        <f t="shared" si="5"/>
        <v>18.428571428571427</v>
      </c>
      <c r="H46" s="2">
        <f t="shared" ref="H46:L55" si="12">(43/5)/(H14/60)</f>
        <v>42.999999999999993</v>
      </c>
      <c r="I46" s="2">
        <f t="shared" si="12"/>
        <v>51.6</v>
      </c>
      <c r="J46" s="2">
        <f t="shared" si="12"/>
        <v>57.333333333333336</v>
      </c>
      <c r="K46" s="2">
        <f t="shared" si="12"/>
        <v>46.909090909090914</v>
      </c>
      <c r="L46" s="2">
        <f t="shared" si="12"/>
        <v>57.333333333333336</v>
      </c>
      <c r="M46" s="28">
        <f t="shared" si="3"/>
        <v>1</v>
      </c>
      <c r="N46" s="2">
        <f t="shared" si="6"/>
        <v>33.046891563720827</v>
      </c>
      <c r="O46" s="2">
        <f t="shared" si="7"/>
        <v>19.696406877533189</v>
      </c>
      <c r="P46" s="2">
        <f t="shared" si="8"/>
        <v>14.858631612290148</v>
      </c>
      <c r="Q46" s="2">
        <f t="shared" si="9"/>
        <v>2.3646731340156402</v>
      </c>
      <c r="R46" s="2">
        <f t="shared" si="10"/>
        <v>51.235151515151514</v>
      </c>
      <c r="S46" s="2">
        <f t="shared" si="11"/>
        <v>6.345102013303511</v>
      </c>
    </row>
    <row r="47" spans="1:27" x14ac:dyDescent="0.25">
      <c r="A47" s="1" t="str">
        <f t="shared" si="0"/>
        <v>P12</v>
      </c>
      <c r="B47" s="1" t="str">
        <f t="shared" si="0"/>
        <v>JK</v>
      </c>
      <c r="C47" s="2">
        <f t="shared" si="1"/>
        <v>10.978723404255319</v>
      </c>
      <c r="D47" s="2">
        <f t="shared" si="1"/>
        <v>10.978723404255319</v>
      </c>
      <c r="E47" s="2">
        <f t="shared" si="1"/>
        <v>14.333333333333334</v>
      </c>
      <c r="F47" s="2">
        <f t="shared" si="4"/>
        <v>12.285714285714286</v>
      </c>
      <c r="G47" s="2">
        <f t="shared" si="5"/>
        <v>15.176470588235293</v>
      </c>
      <c r="H47" s="2">
        <f t="shared" si="12"/>
        <v>27.157894736842106</v>
      </c>
      <c r="I47" s="2">
        <f t="shared" si="12"/>
        <v>34.4</v>
      </c>
      <c r="J47" s="2">
        <f t="shared" si="12"/>
        <v>39.692307692307686</v>
      </c>
      <c r="K47" s="2">
        <f t="shared" si="12"/>
        <v>39.692307692307686</v>
      </c>
      <c r="L47" s="2">
        <f t="shared" si="12"/>
        <v>46.909090909090914</v>
      </c>
      <c r="M47" s="28">
        <f t="shared" si="3"/>
        <v>2</v>
      </c>
      <c r="N47" s="2">
        <f t="shared" si="6"/>
        <v>25.160456604634192</v>
      </c>
      <c r="O47" s="2">
        <f t="shared" si="7"/>
        <v>14.02228419118064</v>
      </c>
      <c r="P47" s="2">
        <f t="shared" si="8"/>
        <v>12.750593003158709</v>
      </c>
      <c r="Q47" s="2">
        <f t="shared" si="9"/>
        <v>1.9290609751578083</v>
      </c>
      <c r="R47" s="2">
        <f t="shared" si="10"/>
        <v>37.570320206109677</v>
      </c>
      <c r="S47" s="2">
        <f t="shared" si="11"/>
        <v>7.3261148364658775</v>
      </c>
    </row>
    <row r="48" spans="1:27" x14ac:dyDescent="0.25">
      <c r="A48" s="1" t="str">
        <f t="shared" si="0"/>
        <v>P13</v>
      </c>
      <c r="B48" s="1" t="str">
        <f t="shared" si="0"/>
        <v>BF</v>
      </c>
      <c r="C48" s="2">
        <f t="shared" si="1"/>
        <v>10.117647058823529</v>
      </c>
      <c r="D48" s="2">
        <f t="shared" si="1"/>
        <v>19.846153846153843</v>
      </c>
      <c r="E48" s="2">
        <f t="shared" si="1"/>
        <v>12.9</v>
      </c>
      <c r="F48" s="2">
        <f t="shared" si="4"/>
        <v>14.742857142857142</v>
      </c>
      <c r="G48" s="2">
        <f t="shared" si="5"/>
        <v>12.585365853658535</v>
      </c>
      <c r="H48" s="2">
        <f t="shared" si="12"/>
        <v>36.857142857142854</v>
      </c>
      <c r="I48" s="2">
        <f t="shared" si="12"/>
        <v>51.6</v>
      </c>
      <c r="J48" s="2">
        <f t="shared" si="12"/>
        <v>51.6</v>
      </c>
      <c r="K48" s="2">
        <f t="shared" si="12"/>
        <v>57.333333333333336</v>
      </c>
      <c r="L48" s="2">
        <f t="shared" si="12"/>
        <v>57.333333333333336</v>
      </c>
      <c r="M48" s="28">
        <f t="shared" si="3"/>
        <v>1</v>
      </c>
      <c r="N48" s="2">
        <f t="shared" si="6"/>
        <v>32.491583342530255</v>
      </c>
      <c r="O48" s="2">
        <f t="shared" si="7"/>
        <v>20.382866431462098</v>
      </c>
      <c r="P48" s="2">
        <f t="shared" si="8"/>
        <v>14.03840478029861</v>
      </c>
      <c r="Q48" s="2">
        <f t="shared" si="9"/>
        <v>3.6402551771716909</v>
      </c>
      <c r="R48" s="2">
        <f t="shared" si="10"/>
        <v>50.944761904761904</v>
      </c>
      <c r="S48" s="2">
        <f t="shared" si="11"/>
        <v>8.3807424216124851</v>
      </c>
    </row>
    <row r="49" spans="1:22" x14ac:dyDescent="0.25">
      <c r="A49" s="1" t="str">
        <f t="shared" si="0"/>
        <v>P14</v>
      </c>
      <c r="B49" s="1" t="str">
        <f t="shared" si="0"/>
        <v>BS</v>
      </c>
      <c r="C49" s="2">
        <f t="shared" si="1"/>
        <v>9.2142857142857135</v>
      </c>
      <c r="D49" s="2">
        <f t="shared" si="1"/>
        <v>10.319999999999999</v>
      </c>
      <c r="E49" s="2">
        <f t="shared" si="1"/>
        <v>10.530612244897959</v>
      </c>
      <c r="F49" s="2">
        <f t="shared" si="4"/>
        <v>10.530612244897959</v>
      </c>
      <c r="G49" s="2">
        <f t="shared" si="5"/>
        <v>14.742857142857142</v>
      </c>
      <c r="H49" s="2">
        <f t="shared" si="12"/>
        <v>36.857142857142854</v>
      </c>
      <c r="I49" s="2">
        <f t="shared" si="12"/>
        <v>36.857142857142854</v>
      </c>
      <c r="J49" s="2">
        <f t="shared" si="12"/>
        <v>46.909090909090914</v>
      </c>
      <c r="K49" s="2">
        <f t="shared" si="12"/>
        <v>51.6</v>
      </c>
      <c r="L49" s="2">
        <f t="shared" si="12"/>
        <v>57.333333333333336</v>
      </c>
      <c r="M49" s="28">
        <f t="shared" si="3"/>
        <v>2</v>
      </c>
      <c r="N49" s="2">
        <f t="shared" si="6"/>
        <v>28.48950773036487</v>
      </c>
      <c r="O49" s="2">
        <f t="shared" si="7"/>
        <v>19.382283604395354</v>
      </c>
      <c r="P49" s="2">
        <f t="shared" si="8"/>
        <v>11.067673469387755</v>
      </c>
      <c r="Q49" s="2">
        <f t="shared" si="9"/>
        <v>2.1259060620724397</v>
      </c>
      <c r="R49" s="2">
        <f t="shared" si="10"/>
        <v>45.911341991341992</v>
      </c>
      <c r="S49" s="2">
        <f t="shared" si="11"/>
        <v>9.0522823500806453</v>
      </c>
    </row>
    <row r="50" spans="1:22" x14ac:dyDescent="0.25">
      <c r="A50" s="1" t="str">
        <f t="shared" si="0"/>
        <v>P15</v>
      </c>
      <c r="B50" s="1" t="str">
        <f t="shared" si="0"/>
        <v>KW</v>
      </c>
      <c r="C50" s="2">
        <f t="shared" si="1"/>
        <v>7.701492537313432</v>
      </c>
      <c r="D50" s="2">
        <f t="shared" si="1"/>
        <v>10.530612244897959</v>
      </c>
      <c r="E50" s="2">
        <f t="shared" si="1"/>
        <v>13.23076923076923</v>
      </c>
      <c r="F50" s="2">
        <f t="shared" si="4"/>
        <v>10.319999999999999</v>
      </c>
      <c r="G50" s="2">
        <f t="shared" si="5"/>
        <v>12.285714285714286</v>
      </c>
      <c r="H50" s="2">
        <f t="shared" si="12"/>
        <v>39.692307692307686</v>
      </c>
      <c r="I50" s="2">
        <f t="shared" si="12"/>
        <v>46.909090909090914</v>
      </c>
      <c r="J50" s="2">
        <f t="shared" si="12"/>
        <v>57.333333333333336</v>
      </c>
      <c r="K50" s="2">
        <f t="shared" si="12"/>
        <v>64.5</v>
      </c>
      <c r="L50" s="2">
        <f t="shared" si="12"/>
        <v>51.6</v>
      </c>
      <c r="M50" s="28">
        <f t="shared" si="3"/>
        <v>1</v>
      </c>
      <c r="N50" s="2">
        <f t="shared" si="6"/>
        <v>31.410332023342686</v>
      </c>
      <c r="O50" s="2">
        <f t="shared" si="7"/>
        <v>22.662928231673334</v>
      </c>
      <c r="P50" s="2">
        <f t="shared" si="8"/>
        <v>10.81371765973898</v>
      </c>
      <c r="Q50" s="2">
        <f t="shared" si="9"/>
        <v>2.1224256983466852</v>
      </c>
      <c r="R50" s="2">
        <f t="shared" si="10"/>
        <v>52.006946386946389</v>
      </c>
      <c r="S50" s="2">
        <f t="shared" si="11"/>
        <v>9.5164443004689581</v>
      </c>
    </row>
    <row r="51" spans="1:22" x14ac:dyDescent="0.25">
      <c r="A51" s="1" t="str">
        <f t="shared" si="0"/>
        <v>P16</v>
      </c>
      <c r="B51" s="1" t="str">
        <f t="shared" si="0"/>
        <v>SK</v>
      </c>
      <c r="C51" s="2">
        <f t="shared" si="1"/>
        <v>9.0526315789473681</v>
      </c>
      <c r="D51" s="2">
        <f t="shared" si="1"/>
        <v>9.7358490566037741</v>
      </c>
      <c r="E51" s="2">
        <f t="shared" si="1"/>
        <v>11.466666666666667</v>
      </c>
      <c r="F51" s="2">
        <f t="shared" si="4"/>
        <v>13.23076923076923</v>
      </c>
      <c r="G51" s="2">
        <f t="shared" si="5"/>
        <v>12.585365853658535</v>
      </c>
      <c r="H51" s="2">
        <f t="shared" si="12"/>
        <v>24.571428571428573</v>
      </c>
      <c r="I51" s="2">
        <f t="shared" si="12"/>
        <v>36.857142857142854</v>
      </c>
      <c r="J51" s="2">
        <f t="shared" si="12"/>
        <v>36.857142857142854</v>
      </c>
      <c r="K51" s="2">
        <f t="shared" si="12"/>
        <v>28.666666666666668</v>
      </c>
      <c r="L51" s="2">
        <f t="shared" si="12"/>
        <v>46.909090909090914</v>
      </c>
      <c r="M51" s="28">
        <f t="shared" si="3"/>
        <v>2</v>
      </c>
      <c r="N51" s="2">
        <f t="shared" si="6"/>
        <v>22.993275424811742</v>
      </c>
      <c r="O51" s="2">
        <f t="shared" si="7"/>
        <v>13.734193052447129</v>
      </c>
      <c r="P51" s="2">
        <f t="shared" si="8"/>
        <v>11.214256477329114</v>
      </c>
      <c r="Q51" s="2">
        <f t="shared" si="9"/>
        <v>1.7936196791186181</v>
      </c>
      <c r="R51" s="2">
        <f t="shared" si="10"/>
        <v>34.772294372294375</v>
      </c>
      <c r="S51" s="2">
        <f t="shared" si="11"/>
        <v>8.6216496297423806</v>
      </c>
    </row>
    <row r="52" spans="1:22" x14ac:dyDescent="0.25">
      <c r="A52" s="1" t="str">
        <f t="shared" si="0"/>
        <v>P17</v>
      </c>
      <c r="B52" s="1" t="str">
        <f t="shared" si="0"/>
        <v>DK2</v>
      </c>
      <c r="C52" s="2">
        <f t="shared" si="1"/>
        <v>11.217391304347824</v>
      </c>
      <c r="D52" s="2">
        <f t="shared" si="1"/>
        <v>12.585365853658535</v>
      </c>
      <c r="E52" s="2">
        <f t="shared" si="1"/>
        <v>11.727272727272728</v>
      </c>
      <c r="F52" s="2">
        <f t="shared" si="4"/>
        <v>12.285714285714286</v>
      </c>
      <c r="G52" s="2">
        <f t="shared" si="5"/>
        <v>17.2</v>
      </c>
      <c r="H52" s="2">
        <f t="shared" si="12"/>
        <v>28.666666666666668</v>
      </c>
      <c r="I52" s="2">
        <f t="shared" si="12"/>
        <v>36.857142857142854</v>
      </c>
      <c r="J52" s="2">
        <f t="shared" si="12"/>
        <v>39.692307692307686</v>
      </c>
      <c r="K52" s="2">
        <f t="shared" si="12"/>
        <v>39.692307692307686</v>
      </c>
      <c r="L52" s="2">
        <f t="shared" si="12"/>
        <v>39.692307692307686</v>
      </c>
      <c r="M52" s="28">
        <f t="shared" si="3"/>
        <v>1</v>
      </c>
      <c r="N52" s="2">
        <f t="shared" si="6"/>
        <v>24.961647677172593</v>
      </c>
      <c r="O52" s="2">
        <f t="shared" si="7"/>
        <v>13.099427816488227</v>
      </c>
      <c r="P52" s="2">
        <f t="shared" si="8"/>
        <v>13.003148834198674</v>
      </c>
      <c r="Q52" s="2">
        <f t="shared" si="9"/>
        <v>2.4041424902509152</v>
      </c>
      <c r="R52" s="2">
        <f t="shared" si="10"/>
        <v>36.92014652014651</v>
      </c>
      <c r="S52" s="2">
        <f t="shared" si="11"/>
        <v>4.7743725202026672</v>
      </c>
    </row>
    <row r="53" spans="1:22" x14ac:dyDescent="0.25">
      <c r="A53" s="1" t="str">
        <f t="shared" si="0"/>
        <v>P18</v>
      </c>
      <c r="B53" s="1" t="str">
        <f t="shared" si="0"/>
        <v>JH</v>
      </c>
      <c r="C53" s="2">
        <f t="shared" si="1"/>
        <v>13.578947368421053</v>
      </c>
      <c r="D53" s="2">
        <f t="shared" si="1"/>
        <v>12.9</v>
      </c>
      <c r="E53" s="2">
        <f t="shared" si="1"/>
        <v>14.333333333333334</v>
      </c>
      <c r="F53" s="2">
        <f t="shared" si="4"/>
        <v>19.846153846153843</v>
      </c>
      <c r="G53" s="2">
        <f t="shared" si="5"/>
        <v>21.499999999999996</v>
      </c>
      <c r="H53" s="2">
        <f t="shared" si="12"/>
        <v>32.25</v>
      </c>
      <c r="I53" s="2">
        <f t="shared" si="12"/>
        <v>39.692307692307686</v>
      </c>
      <c r="J53" s="2">
        <f t="shared" si="12"/>
        <v>36.857142857142854</v>
      </c>
      <c r="K53" s="2">
        <f t="shared" si="12"/>
        <v>42.999999999999993</v>
      </c>
      <c r="L53" s="2">
        <f t="shared" si="12"/>
        <v>42.999999999999993</v>
      </c>
      <c r="M53" s="28">
        <f t="shared" si="3"/>
        <v>2</v>
      </c>
      <c r="N53" s="2">
        <f t="shared" si="6"/>
        <v>27.695788509735877</v>
      </c>
      <c r="O53" s="2">
        <f t="shared" si="7"/>
        <v>12.53344785557822</v>
      </c>
      <c r="P53" s="2">
        <f t="shared" si="8"/>
        <v>16.431686909581646</v>
      </c>
      <c r="Q53" s="2">
        <f t="shared" si="9"/>
        <v>3.9484302289459343</v>
      </c>
      <c r="R53" s="2">
        <f t="shared" si="10"/>
        <v>38.959890109890111</v>
      </c>
      <c r="S53" s="2">
        <f t="shared" si="11"/>
        <v>4.5449307656744322</v>
      </c>
    </row>
    <row r="54" spans="1:22" x14ac:dyDescent="0.25">
      <c r="A54" s="1" t="str">
        <f t="shared" si="0"/>
        <v>P19</v>
      </c>
      <c r="B54" s="1" t="str">
        <f t="shared" si="0"/>
        <v>ED</v>
      </c>
      <c r="C54" s="2">
        <f t="shared" si="1"/>
        <v>6.9729729729729719</v>
      </c>
      <c r="D54" s="2">
        <f t="shared" si="1"/>
        <v>9.0526315789473681</v>
      </c>
      <c r="E54" s="2">
        <f t="shared" si="1"/>
        <v>10.978723404255319</v>
      </c>
      <c r="F54" s="2">
        <f t="shared" si="4"/>
        <v>11.217391304347824</v>
      </c>
      <c r="G54" s="2">
        <f t="shared" si="5"/>
        <v>11.727272727272728</v>
      </c>
      <c r="H54" s="2">
        <f t="shared" si="12"/>
        <v>27.157894736842106</v>
      </c>
      <c r="I54" s="2">
        <f t="shared" si="12"/>
        <v>34.4</v>
      </c>
      <c r="J54" s="2">
        <f t="shared" si="12"/>
        <v>42.999999999999993</v>
      </c>
      <c r="K54" s="2">
        <f t="shared" si="12"/>
        <v>42.999999999999993</v>
      </c>
      <c r="L54" s="2">
        <f t="shared" si="12"/>
        <v>42.999999999999993</v>
      </c>
      <c r="M54" s="28">
        <f t="shared" si="3"/>
        <v>1</v>
      </c>
      <c r="N54" s="2">
        <f t="shared" si="6"/>
        <v>24.050688672463831</v>
      </c>
      <c r="O54" s="2">
        <f t="shared" si="7"/>
        <v>15.627677163742378</v>
      </c>
      <c r="P54" s="2">
        <f t="shared" si="8"/>
        <v>9.9897983975592428</v>
      </c>
      <c r="Q54" s="2">
        <f t="shared" si="9"/>
        <v>1.9674406819785588</v>
      </c>
      <c r="R54" s="2">
        <f t="shared" si="10"/>
        <v>38.111578947368415</v>
      </c>
      <c r="S54" s="2">
        <f t="shared" si="11"/>
        <v>7.1667460752756407</v>
      </c>
    </row>
    <row r="55" spans="1:22" x14ac:dyDescent="0.25">
      <c r="A55" s="58" t="str">
        <f t="shared" si="0"/>
        <v>P20</v>
      </c>
      <c r="B55" s="58" t="str">
        <f t="shared" si="0"/>
        <v>TD</v>
      </c>
      <c r="C55" s="2">
        <f t="shared" si="1"/>
        <v>12.285714285714286</v>
      </c>
      <c r="D55" s="2">
        <f t="shared" si="1"/>
        <v>13.945945945945944</v>
      </c>
      <c r="E55" s="2">
        <f t="shared" si="1"/>
        <v>17.2</v>
      </c>
      <c r="F55" s="2">
        <f t="shared" si="4"/>
        <v>18.428571428571427</v>
      </c>
      <c r="G55" s="2">
        <f t="shared" si="5"/>
        <v>19.111111111111111</v>
      </c>
      <c r="H55" s="2">
        <f t="shared" si="12"/>
        <v>36.857142857142854</v>
      </c>
      <c r="I55" s="2">
        <f t="shared" si="12"/>
        <v>39.692307692307686</v>
      </c>
      <c r="J55" s="2">
        <f t="shared" si="12"/>
        <v>39.692307692307686</v>
      </c>
      <c r="K55" s="2">
        <f t="shared" si="12"/>
        <v>39.692307692307686</v>
      </c>
      <c r="L55" s="2">
        <f t="shared" si="12"/>
        <v>51.6</v>
      </c>
      <c r="M55" s="28">
        <f t="shared" si="3"/>
        <v>2</v>
      </c>
      <c r="N55" s="2">
        <f t="shared" ref="N55:N63" si="13">AVERAGE(C55:L55)</f>
        <v>28.850540870540868</v>
      </c>
      <c r="O55" s="2">
        <f t="shared" ref="O55:O63" si="14">STDEV(C55:L55)</f>
        <v>14.023887402188979</v>
      </c>
      <c r="P55" s="2">
        <f t="shared" ref="P55:P63" si="15">AVERAGE(C55:G55)</f>
        <v>16.194268554268554</v>
      </c>
      <c r="Q55" s="2">
        <f t="shared" ref="Q55:Q63" si="16">STDEV(C55:G55)</f>
        <v>2.9514118061440922</v>
      </c>
      <c r="R55" s="2">
        <f t="shared" ref="R55:R63" si="17">AVERAGE(H55:L55)</f>
        <v>41.506813186813176</v>
      </c>
      <c r="S55" s="2">
        <f t="shared" ref="S55:S63" si="18">STDEV(H55:L55)</f>
        <v>5.7742779806067475</v>
      </c>
    </row>
    <row r="56" spans="1:22" x14ac:dyDescent="0.25">
      <c r="A56" s="58" t="str">
        <f t="shared" si="0"/>
        <v>P21</v>
      </c>
      <c r="B56" s="58" t="str">
        <f t="shared" si="0"/>
        <v>NB</v>
      </c>
      <c r="C56" s="2">
        <f t="shared" si="1"/>
        <v>7.5882352941176467</v>
      </c>
      <c r="D56" s="2">
        <f t="shared" si="1"/>
        <v>8.4590163934426226</v>
      </c>
      <c r="E56" s="2">
        <f t="shared" si="1"/>
        <v>8.4590163934426226</v>
      </c>
      <c r="F56" s="2">
        <f t="shared" si="4"/>
        <v>10.530612244897959</v>
      </c>
      <c r="G56" s="2">
        <f t="shared" si="5"/>
        <v>10.978723404255319</v>
      </c>
      <c r="H56" s="2">
        <f t="shared" ref="H56:L65" si="19">(43/5)/(H24/60)</f>
        <v>27.157894736842106</v>
      </c>
      <c r="I56" s="2">
        <f t="shared" si="19"/>
        <v>34.4</v>
      </c>
      <c r="J56" s="2">
        <f t="shared" si="19"/>
        <v>34.4</v>
      </c>
      <c r="K56" s="2">
        <f t="shared" si="19"/>
        <v>32.25</v>
      </c>
      <c r="L56" s="2">
        <f t="shared" si="19"/>
        <v>39.692307692307686</v>
      </c>
      <c r="M56" s="28">
        <f t="shared" si="3"/>
        <v>1</v>
      </c>
      <c r="N56" s="2">
        <f t="shared" si="13"/>
        <v>21.391580615930597</v>
      </c>
      <c r="O56" s="2">
        <f t="shared" si="14"/>
        <v>13.232675119680662</v>
      </c>
      <c r="P56" s="2">
        <f t="shared" si="15"/>
        <v>9.2031207460312352</v>
      </c>
      <c r="Q56" s="2">
        <f t="shared" si="16"/>
        <v>1.4688631724347803</v>
      </c>
      <c r="R56" s="2">
        <f t="shared" si="17"/>
        <v>33.580040485829954</v>
      </c>
      <c r="S56" s="2">
        <f t="shared" si="18"/>
        <v>4.519884991023809</v>
      </c>
    </row>
    <row r="57" spans="1:22" x14ac:dyDescent="0.25">
      <c r="A57" s="58" t="str">
        <f t="shared" si="0"/>
        <v>P22</v>
      </c>
      <c r="B57" s="58" t="str">
        <f t="shared" si="0"/>
        <v>MG</v>
      </c>
      <c r="C57" s="2">
        <f t="shared" si="1"/>
        <v>10.749999999999998</v>
      </c>
      <c r="D57" s="2">
        <f t="shared" si="1"/>
        <v>12.285714285714286</v>
      </c>
      <c r="E57" s="2">
        <f t="shared" si="1"/>
        <v>12</v>
      </c>
      <c r="F57" s="2">
        <f t="shared" si="4"/>
        <v>13.945945945945944</v>
      </c>
      <c r="G57" s="2">
        <f t="shared" si="5"/>
        <v>14.333333333333334</v>
      </c>
      <c r="H57" s="2">
        <f t="shared" si="19"/>
        <v>34.4</v>
      </c>
      <c r="I57" s="2">
        <f t="shared" si="19"/>
        <v>39.692307692307686</v>
      </c>
      <c r="J57" s="2">
        <f t="shared" si="19"/>
        <v>46.909090909090914</v>
      </c>
      <c r="K57" s="2">
        <f t="shared" si="19"/>
        <v>42.999999999999993</v>
      </c>
      <c r="L57" s="2">
        <f t="shared" si="19"/>
        <v>42.999999999999993</v>
      </c>
      <c r="M57" s="28">
        <f t="shared" si="3"/>
        <v>2</v>
      </c>
      <c r="N57" s="2">
        <f t="shared" si="13"/>
        <v>27.031639216639213</v>
      </c>
      <c r="O57" s="2">
        <f t="shared" si="14"/>
        <v>15.494235633345163</v>
      </c>
      <c r="P57" s="2">
        <f t="shared" si="15"/>
        <v>12.662998712998712</v>
      </c>
      <c r="Q57" s="2">
        <f t="shared" si="16"/>
        <v>1.4728752709292223</v>
      </c>
      <c r="R57" s="2">
        <f t="shared" si="17"/>
        <v>41.40027972027972</v>
      </c>
      <c r="S57" s="2">
        <f t="shared" si="18"/>
        <v>4.6740318588762486</v>
      </c>
    </row>
    <row r="58" spans="1:22" x14ac:dyDescent="0.25">
      <c r="A58" s="58" t="str">
        <f t="shared" si="0"/>
        <v>P23</v>
      </c>
      <c r="B58" s="58" t="str">
        <f t="shared" si="0"/>
        <v>PH</v>
      </c>
      <c r="C58" s="2">
        <f t="shared" si="1"/>
        <v>13.578947368421053</v>
      </c>
      <c r="D58" s="2">
        <f t="shared" si="1"/>
        <v>12.285714285714286</v>
      </c>
      <c r="E58" s="2">
        <f t="shared" si="1"/>
        <v>12.285714285714286</v>
      </c>
      <c r="F58" s="2">
        <f t="shared" si="4"/>
        <v>17.2</v>
      </c>
      <c r="G58" s="2">
        <f t="shared" si="5"/>
        <v>13.578947368421053</v>
      </c>
      <c r="H58" s="2">
        <f t="shared" si="19"/>
        <v>32.25</v>
      </c>
      <c r="I58" s="2">
        <f t="shared" si="19"/>
        <v>36.857142857142854</v>
      </c>
      <c r="J58" s="2">
        <f t="shared" si="19"/>
        <v>42.999999999999993</v>
      </c>
      <c r="K58" s="2">
        <f t="shared" si="19"/>
        <v>36.857142857142854</v>
      </c>
      <c r="L58" s="2">
        <f t="shared" si="19"/>
        <v>42.999999999999993</v>
      </c>
      <c r="M58" s="28">
        <f t="shared" si="3"/>
        <v>1</v>
      </c>
      <c r="N58" s="2">
        <f t="shared" si="13"/>
        <v>26.089360902255642</v>
      </c>
      <c r="O58" s="2">
        <f t="shared" si="14"/>
        <v>13.395298141061479</v>
      </c>
      <c r="P58" s="2">
        <f t="shared" si="15"/>
        <v>13.785864661654136</v>
      </c>
      <c r="Q58" s="2">
        <f t="shared" si="16"/>
        <v>2.0151210845681669</v>
      </c>
      <c r="R58" s="2">
        <f t="shared" si="17"/>
        <v>38.392857142857146</v>
      </c>
      <c r="S58" s="2">
        <f t="shared" si="18"/>
        <v>4.6071428571427546</v>
      </c>
    </row>
    <row r="59" spans="1:22" x14ac:dyDescent="0.25">
      <c r="A59" s="58" t="str">
        <f t="shared" si="0"/>
        <v>P24</v>
      </c>
      <c r="B59" s="58" t="str">
        <f t="shared" si="0"/>
        <v>KJ</v>
      </c>
      <c r="C59" s="2">
        <f t="shared" si="1"/>
        <v>9.9230769230769216</v>
      </c>
      <c r="D59" s="2">
        <f t="shared" si="1"/>
        <v>12.9</v>
      </c>
      <c r="E59" s="2">
        <f t="shared" si="1"/>
        <v>14.742857142857142</v>
      </c>
      <c r="F59" s="2">
        <f t="shared" si="4"/>
        <v>14.742857142857142</v>
      </c>
      <c r="G59" s="2">
        <f t="shared" si="5"/>
        <v>11.466666666666667</v>
      </c>
      <c r="H59" s="2">
        <f t="shared" si="19"/>
        <v>28.666666666666668</v>
      </c>
      <c r="I59" s="2">
        <f t="shared" si="19"/>
        <v>34.4</v>
      </c>
      <c r="J59" s="2">
        <f t="shared" si="19"/>
        <v>34.4</v>
      </c>
      <c r="K59" s="2">
        <f t="shared" si="19"/>
        <v>34.4</v>
      </c>
      <c r="L59" s="2">
        <f t="shared" si="19"/>
        <v>36.857142857142854</v>
      </c>
      <c r="M59" s="28">
        <f t="shared" si="3"/>
        <v>2</v>
      </c>
      <c r="N59" s="2">
        <f t="shared" si="13"/>
        <v>23.249926739926742</v>
      </c>
      <c r="O59" s="2">
        <f t="shared" si="14"/>
        <v>11.332261698281997</v>
      </c>
      <c r="P59" s="2">
        <f t="shared" si="15"/>
        <v>12.755091575091575</v>
      </c>
      <c r="Q59" s="2">
        <f t="shared" si="16"/>
        <v>2.0978422301422923</v>
      </c>
      <c r="R59" s="2">
        <f t="shared" si="17"/>
        <v>33.744761904761909</v>
      </c>
      <c r="S59" s="2">
        <f t="shared" si="18"/>
        <v>3.0315828095346085</v>
      </c>
    </row>
    <row r="60" spans="1:22" x14ac:dyDescent="0.25">
      <c r="A60" s="58" t="str">
        <f t="shared" si="0"/>
        <v>P25</v>
      </c>
      <c r="B60" s="58" t="str">
        <f t="shared" si="0"/>
        <v>DZ</v>
      </c>
      <c r="C60" s="2">
        <f t="shared" si="1"/>
        <v>13.945945945945944</v>
      </c>
      <c r="D60" s="2">
        <f t="shared" si="1"/>
        <v>16.125</v>
      </c>
      <c r="E60" s="2">
        <f t="shared" si="1"/>
        <v>17.793103448275861</v>
      </c>
      <c r="F60" s="2">
        <f t="shared" si="4"/>
        <v>19.846153846153843</v>
      </c>
      <c r="G60" s="2">
        <f t="shared" si="5"/>
        <v>19.111111111111111</v>
      </c>
      <c r="H60" s="2">
        <f t="shared" si="19"/>
        <v>34.4</v>
      </c>
      <c r="I60" s="2">
        <f t="shared" si="19"/>
        <v>34.4</v>
      </c>
      <c r="J60" s="2">
        <f t="shared" si="19"/>
        <v>34.4</v>
      </c>
      <c r="K60" s="2">
        <f t="shared" si="19"/>
        <v>36.857142857142854</v>
      </c>
      <c r="L60" s="2">
        <f t="shared" si="19"/>
        <v>42.999999999999993</v>
      </c>
      <c r="M60" s="28">
        <f t="shared" si="3"/>
        <v>1</v>
      </c>
      <c r="N60" s="2">
        <f t="shared" si="13"/>
        <v>26.987845720862964</v>
      </c>
      <c r="O60" s="2">
        <f t="shared" si="14"/>
        <v>10.563536692560007</v>
      </c>
      <c r="P60" s="2">
        <f t="shared" si="15"/>
        <v>17.364262870297352</v>
      </c>
      <c r="Q60" s="2">
        <f t="shared" si="16"/>
        <v>2.3778051271497067</v>
      </c>
      <c r="R60" s="2">
        <f t="shared" si="17"/>
        <v>36.611428571428569</v>
      </c>
      <c r="S60" s="2">
        <f t="shared" si="18"/>
        <v>3.7264416467910455</v>
      </c>
    </row>
    <row r="61" spans="1:22" x14ac:dyDescent="0.25">
      <c r="A61" s="58" t="str">
        <f t="shared" si="0"/>
        <v>P26</v>
      </c>
      <c r="B61" s="58" t="str">
        <f t="shared" si="0"/>
        <v>SH</v>
      </c>
      <c r="C61" s="2">
        <f t="shared" si="1"/>
        <v>10.319999999999999</v>
      </c>
      <c r="D61" s="2">
        <f t="shared" si="1"/>
        <v>14.742857142857142</v>
      </c>
      <c r="E61" s="2">
        <f t="shared" si="1"/>
        <v>14.742857142857142</v>
      </c>
      <c r="F61" s="2">
        <f t="shared" si="4"/>
        <v>17.793103448275861</v>
      </c>
      <c r="G61" s="2">
        <f t="shared" si="5"/>
        <v>13.578947368421053</v>
      </c>
      <c r="H61" s="2">
        <f t="shared" si="19"/>
        <v>36.857142857142854</v>
      </c>
      <c r="I61" s="2">
        <f t="shared" si="19"/>
        <v>39.692307692307686</v>
      </c>
      <c r="J61" s="2">
        <f t="shared" si="19"/>
        <v>46.909090909090914</v>
      </c>
      <c r="K61" s="2">
        <f t="shared" si="19"/>
        <v>51.6</v>
      </c>
      <c r="L61" s="2">
        <f t="shared" si="19"/>
        <v>46.909090909090914</v>
      </c>
      <c r="M61" s="28">
        <f t="shared" si="3"/>
        <v>2</v>
      </c>
      <c r="N61" s="2">
        <f t="shared" si="13"/>
        <v>29.314539747004357</v>
      </c>
      <c r="O61" s="2">
        <f t="shared" si="14"/>
        <v>16.486290260581075</v>
      </c>
      <c r="P61" s="2">
        <f t="shared" si="15"/>
        <v>14.235553020482239</v>
      </c>
      <c r="Q61" s="2">
        <f t="shared" si="16"/>
        <v>2.6894965342038404</v>
      </c>
      <c r="R61" s="2">
        <f t="shared" si="17"/>
        <v>44.393526473526471</v>
      </c>
      <c r="S61" s="2">
        <f t="shared" si="18"/>
        <v>5.9893222819634877</v>
      </c>
    </row>
    <row r="62" spans="1:22" x14ac:dyDescent="0.25">
      <c r="A62" s="58" t="str">
        <f t="shared" si="0"/>
        <v>P27</v>
      </c>
      <c r="B62" s="58" t="str">
        <f t="shared" si="0"/>
        <v>PB</v>
      </c>
      <c r="C62" s="2">
        <f t="shared" si="1"/>
        <v>6.7012987012987004</v>
      </c>
      <c r="D62" s="2">
        <f t="shared" si="1"/>
        <v>6.45</v>
      </c>
      <c r="E62" s="2">
        <f t="shared" si="1"/>
        <v>7.701492537313432</v>
      </c>
      <c r="F62" s="2">
        <f t="shared" si="4"/>
        <v>8.3225806451612883</v>
      </c>
      <c r="G62" s="2">
        <f t="shared" si="5"/>
        <v>8.7457627118644066</v>
      </c>
      <c r="H62" s="2">
        <f t="shared" si="19"/>
        <v>19.111111111111111</v>
      </c>
      <c r="I62" s="2">
        <f t="shared" si="19"/>
        <v>21.499999999999996</v>
      </c>
      <c r="J62" s="2">
        <f t="shared" si="19"/>
        <v>25.8</v>
      </c>
      <c r="K62" s="2">
        <f t="shared" si="19"/>
        <v>28.666666666666668</v>
      </c>
      <c r="L62" s="2">
        <f t="shared" si="19"/>
        <v>51.6</v>
      </c>
      <c r="M62" s="28">
        <f t="shared" si="3"/>
        <v>1</v>
      </c>
      <c r="N62" s="2">
        <f t="shared" si="13"/>
        <v>18.459891237341559</v>
      </c>
      <c r="O62" s="2">
        <f t="shared" si="14"/>
        <v>14.381172515665472</v>
      </c>
      <c r="P62" s="2">
        <f t="shared" si="15"/>
        <v>7.5842269191275644</v>
      </c>
      <c r="Q62" s="2">
        <f t="shared" si="16"/>
        <v>0.99675922238990156</v>
      </c>
      <c r="R62" s="2">
        <f t="shared" si="17"/>
        <v>29.335555555555555</v>
      </c>
      <c r="S62" s="2">
        <f t="shared" si="18"/>
        <v>12.986418356436662</v>
      </c>
    </row>
    <row r="63" spans="1:22" x14ac:dyDescent="0.25">
      <c r="A63" s="58" t="str">
        <f t="shared" si="0"/>
        <v>P28</v>
      </c>
      <c r="B63" s="58" t="str">
        <f t="shared" si="0"/>
        <v>MK</v>
      </c>
      <c r="C63" s="2">
        <f t="shared" si="1"/>
        <v>11.217391304347824</v>
      </c>
      <c r="D63" s="2">
        <f t="shared" si="1"/>
        <v>11.217391304347824</v>
      </c>
      <c r="E63" s="2">
        <f t="shared" si="1"/>
        <v>14.742857142857142</v>
      </c>
      <c r="F63" s="2">
        <f t="shared" si="4"/>
        <v>13.945945945945944</v>
      </c>
      <c r="G63" s="2">
        <f t="shared" si="5"/>
        <v>11.466666666666667</v>
      </c>
      <c r="H63" s="2">
        <f t="shared" si="19"/>
        <v>28.666666666666668</v>
      </c>
      <c r="I63" s="2">
        <f t="shared" si="19"/>
        <v>32.25</v>
      </c>
      <c r="J63" s="2">
        <f t="shared" si="19"/>
        <v>36.857142857142854</v>
      </c>
      <c r="K63" s="2">
        <f t="shared" si="19"/>
        <v>39.692307692307686</v>
      </c>
      <c r="L63" s="2">
        <f t="shared" si="19"/>
        <v>30.352941176470587</v>
      </c>
      <c r="M63" s="28">
        <f t="shared" si="3"/>
        <v>2</v>
      </c>
      <c r="N63" s="2">
        <f t="shared" si="13"/>
        <v>23.040931075675317</v>
      </c>
      <c r="O63" s="2">
        <f t="shared" si="14"/>
        <v>11.562439005910573</v>
      </c>
      <c r="P63" s="2">
        <f t="shared" si="15"/>
        <v>12.51805047283308</v>
      </c>
      <c r="Q63" s="2">
        <f t="shared" si="16"/>
        <v>1.6939219768128528</v>
      </c>
      <c r="R63" s="2">
        <f t="shared" si="17"/>
        <v>33.563811678517553</v>
      </c>
      <c r="S63" s="2">
        <f t="shared" si="18"/>
        <v>4.5940807953759428</v>
      </c>
    </row>
    <row r="64" spans="1:22" ht="15" x14ac:dyDescent="0.25">
      <c r="B64" s="6" t="s">
        <v>6</v>
      </c>
      <c r="C64" s="3">
        <f t="shared" ref="C64:L64" si="20">AVERAGE(C36:C63)</f>
        <v>9.7631264141544616</v>
      </c>
      <c r="D64" s="3">
        <f t="shared" si="20"/>
        <v>11.1711753759543</v>
      </c>
      <c r="E64" s="3">
        <f t="shared" si="20"/>
        <v>12.103170333287476</v>
      </c>
      <c r="F64" s="3">
        <f t="shared" si="20"/>
        <v>13.79791068849361</v>
      </c>
      <c r="G64" s="3">
        <f t="shared" si="20"/>
        <v>14.566113711147514</v>
      </c>
      <c r="H64" s="3">
        <f t="shared" si="20"/>
        <v>30.598006314536601</v>
      </c>
      <c r="I64" s="3">
        <f t="shared" si="20"/>
        <v>36.641682302291549</v>
      </c>
      <c r="J64" s="3">
        <f t="shared" si="20"/>
        <v>40.692720969506688</v>
      </c>
      <c r="K64" s="3">
        <f t="shared" si="20"/>
        <v>40.563847940722113</v>
      </c>
      <c r="L64" s="3">
        <f t="shared" si="20"/>
        <v>43.902284410267605</v>
      </c>
      <c r="M64" s="28">
        <f t="shared" si="3"/>
        <v>0</v>
      </c>
      <c r="N64" s="12">
        <f>AVERAGE(N36:N63)</f>
        <v>25.380003846036193</v>
      </c>
      <c r="P64" s="12">
        <f>AVERAGE(P36:P63)</f>
        <v>12.280299304607476</v>
      </c>
      <c r="R64" s="12">
        <f>AVERAGE(R36:R63)</f>
        <v>38.479708387464918</v>
      </c>
      <c r="U64" s="62" t="s">
        <v>2</v>
      </c>
      <c r="V64" s="62" t="s">
        <v>84</v>
      </c>
    </row>
    <row r="65" spans="2:22" x14ac:dyDescent="0.25">
      <c r="B65" s="6" t="s">
        <v>7</v>
      </c>
      <c r="C65" s="8">
        <f t="shared" ref="C65:L65" si="21">STDEV(C36:C63)</f>
        <v>2.2835837428120187</v>
      </c>
      <c r="D65" s="8">
        <f t="shared" si="21"/>
        <v>3.0568295723233185</v>
      </c>
      <c r="E65" s="8">
        <f t="shared" si="21"/>
        <v>2.8919660838262704</v>
      </c>
      <c r="F65" s="8">
        <f t="shared" si="21"/>
        <v>4.1623793933091235</v>
      </c>
      <c r="G65" s="8">
        <f t="shared" si="21"/>
        <v>4.4320740588946617</v>
      </c>
      <c r="H65" s="8">
        <f t="shared" si="21"/>
        <v>6.6487333546955956</v>
      </c>
      <c r="I65" s="8">
        <f t="shared" si="21"/>
        <v>7.7201382618652588</v>
      </c>
      <c r="J65" s="8">
        <f t="shared" si="21"/>
        <v>8.8011666172429965</v>
      </c>
      <c r="K65" s="8">
        <f t="shared" si="21"/>
        <v>8.8310206538033551</v>
      </c>
      <c r="L65" s="8">
        <f t="shared" si="21"/>
        <v>8.4181802520093569</v>
      </c>
      <c r="M65" s="28">
        <f t="shared" si="3"/>
        <v>0</v>
      </c>
      <c r="N65" s="4">
        <f>STDEV(N36:N63)</f>
        <v>4.1406744225601626</v>
      </c>
      <c r="P65" s="4">
        <f>STDEV(P36:P63)</f>
        <v>2.710459849279677</v>
      </c>
      <c r="R65" s="4">
        <f>STDEV(R36:R63)</f>
        <v>7.2675566645801419</v>
      </c>
      <c r="U65" s="63">
        <v>1</v>
      </c>
      <c r="V65" s="64">
        <f t="array" ref="V65">AVERAGE(IF(group=U65,overall))</f>
        <v>25.470771442612207</v>
      </c>
    </row>
    <row r="66" spans="2:22" x14ac:dyDescent="0.25">
      <c r="B66" s="13"/>
      <c r="C66" s="14"/>
      <c r="D66" s="15"/>
      <c r="E66" s="15"/>
      <c r="F66" s="18" t="s">
        <v>11</v>
      </c>
      <c r="G66" s="19">
        <f>MIN(C36:G63)</f>
        <v>5.6086956521739122</v>
      </c>
      <c r="H66" s="15"/>
      <c r="I66" s="15"/>
      <c r="J66" s="15"/>
      <c r="K66" s="18" t="s">
        <v>11</v>
      </c>
      <c r="L66" s="19">
        <f>MIN(H36:L63)</f>
        <v>18.428571428571427</v>
      </c>
      <c r="M66" s="50" t="s">
        <v>11</v>
      </c>
      <c r="N66" s="50">
        <f>MIN(N36:N63)</f>
        <v>17.276420513979112</v>
      </c>
      <c r="O66" s="14"/>
      <c r="P66" s="50">
        <f>MIN(P36:P63)</f>
        <v>7.5842269191275644</v>
      </c>
      <c r="R66" s="50">
        <f>MIN(R36:R63)</f>
        <v>24.924912280701754</v>
      </c>
      <c r="U66" s="63">
        <v>2</v>
      </c>
      <c r="V66" s="64">
        <f t="array" ref="V66">AVERAGE(IF(group=U66,overall))</f>
        <v>25.289236249460174</v>
      </c>
    </row>
    <row r="67" spans="2:22" x14ac:dyDescent="0.25">
      <c r="B67" s="13"/>
      <c r="C67" s="13"/>
      <c r="D67" s="13"/>
      <c r="E67" s="13"/>
      <c r="F67" s="20" t="s">
        <v>12</v>
      </c>
      <c r="G67" s="21">
        <f>MAX(C36:G63)</f>
        <v>25</v>
      </c>
      <c r="H67" s="13"/>
      <c r="I67" s="13"/>
      <c r="J67" s="13"/>
      <c r="K67" s="20" t="s">
        <v>12</v>
      </c>
      <c r="L67" s="21">
        <f>MAX(H36:L63)</f>
        <v>64.5</v>
      </c>
      <c r="M67" s="50" t="s">
        <v>12</v>
      </c>
      <c r="N67" s="50">
        <f>MAX(N36:N63)</f>
        <v>33.046891563720827</v>
      </c>
      <c r="O67" s="14"/>
      <c r="P67" s="50">
        <f>MAX(P36:P63)</f>
        <v>17.364262870297352</v>
      </c>
      <c r="R67" s="50">
        <f>MAX(R36:R63)</f>
        <v>52.006946386946389</v>
      </c>
    </row>
    <row r="68" spans="2:22" x14ac:dyDescent="0.25">
      <c r="B68" s="13"/>
      <c r="C68" s="13"/>
      <c r="D68" s="13"/>
      <c r="E68" s="13"/>
      <c r="F68" s="17"/>
      <c r="G68" s="14"/>
      <c r="H68" s="16"/>
      <c r="I68" s="13"/>
      <c r="J68" s="13"/>
      <c r="K68" s="13"/>
      <c r="L68" s="14"/>
      <c r="M68" s="16"/>
      <c r="N68" s="16"/>
      <c r="P68" s="14"/>
      <c r="Q68" s="22"/>
      <c r="R68" s="14"/>
      <c r="S68" s="22"/>
    </row>
    <row r="69" spans="2:22" x14ac:dyDescent="0.25">
      <c r="C69" s="77" t="s">
        <v>8</v>
      </c>
      <c r="D69" s="74" t="s">
        <v>9</v>
      </c>
      <c r="E69" s="75"/>
      <c r="F69" s="75"/>
      <c r="G69" s="75"/>
      <c r="H69" s="76"/>
      <c r="P69" s="14"/>
      <c r="Q69" s="22"/>
      <c r="R69" s="14"/>
      <c r="S69" s="22"/>
    </row>
    <row r="70" spans="2:22" x14ac:dyDescent="0.25">
      <c r="C70" s="78"/>
      <c r="D70" s="1">
        <v>1</v>
      </c>
      <c r="E70" s="1">
        <v>2</v>
      </c>
      <c r="F70" s="1">
        <v>3</v>
      </c>
      <c r="G70" s="1">
        <v>4</v>
      </c>
      <c r="H70" s="1">
        <v>5</v>
      </c>
      <c r="I70" s="5" t="s">
        <v>6</v>
      </c>
      <c r="J70" s="5" t="s">
        <v>7</v>
      </c>
    </row>
    <row r="71" spans="2:22" x14ac:dyDescent="0.25">
      <c r="C71" s="57" t="str">
        <f>C34</f>
        <v>Opti (A)</v>
      </c>
      <c r="D71" s="2">
        <f>C64</f>
        <v>9.7631264141544616</v>
      </c>
      <c r="E71" s="2">
        <f>D64</f>
        <v>11.1711753759543</v>
      </c>
      <c r="F71" s="2">
        <f>E64</f>
        <v>12.103170333287476</v>
      </c>
      <c r="G71" s="2">
        <f>F64</f>
        <v>13.79791068849361</v>
      </c>
      <c r="H71" s="2">
        <f>G64</f>
        <v>14.566113711147514</v>
      </c>
      <c r="I71" s="4">
        <f>AVERAGE(D71:H71)</f>
        <v>12.280299304607473</v>
      </c>
      <c r="J71" s="4">
        <f>STDEV(D71:H71)</f>
        <v>1.9445938994858496</v>
      </c>
    </row>
    <row r="72" spans="2:22" x14ac:dyDescent="0.25">
      <c r="C72" s="57" t="str">
        <f>H34</f>
        <v>QWERTY (B)</v>
      </c>
      <c r="D72" s="2">
        <f>H64</f>
        <v>30.598006314536601</v>
      </c>
      <c r="E72" s="2">
        <f>I64</f>
        <v>36.641682302291549</v>
      </c>
      <c r="F72" s="2">
        <f>J64</f>
        <v>40.692720969506688</v>
      </c>
      <c r="G72" s="2">
        <f>K64</f>
        <v>40.563847940722113</v>
      </c>
      <c r="H72" s="2">
        <f>L64</f>
        <v>43.902284410267605</v>
      </c>
      <c r="I72" s="4">
        <f>AVERAGE(D72:H72)</f>
        <v>38.479708387464918</v>
      </c>
      <c r="J72" s="4">
        <f>STDEV(D72:H72)</f>
        <v>5.1025719138729162</v>
      </c>
      <c r="K72" s="10">
        <f>(I72-I71)/I71</f>
        <v>2.1334503690009923</v>
      </c>
      <c r="L72" t="s">
        <v>18</v>
      </c>
    </row>
    <row r="73" spans="2:22" x14ac:dyDescent="0.25">
      <c r="C73" s="67" t="s">
        <v>13</v>
      </c>
      <c r="D73" s="67"/>
      <c r="E73" s="10">
        <f>(E71-$D$71)/$D$71</f>
        <v>0.14422111340876081</v>
      </c>
      <c r="F73" s="10">
        <f>(F71-$D$71)/$D$71</f>
        <v>0.2396818211572522</v>
      </c>
      <c r="G73" s="10">
        <f>(G71-$D$71)/$D$71</f>
        <v>0.41326764636475133</v>
      </c>
      <c r="H73" s="10">
        <f>(H71-$D$71)/$D$71</f>
        <v>0.49195176762535203</v>
      </c>
    </row>
    <row r="74" spans="2:22" x14ac:dyDescent="0.25">
      <c r="C74" s="73" t="s">
        <v>13</v>
      </c>
      <c r="D74" s="73"/>
      <c r="E74" s="10">
        <f>(E72-$D$72)/$D$72</f>
        <v>0.19751862018812968</v>
      </c>
      <c r="F74" s="10">
        <f>(F72-$D$72)/$D$72</f>
        <v>0.32991413071819181</v>
      </c>
      <c r="G74" s="10">
        <f>(G72-$D$72)/$D$72</f>
        <v>0.3257023194171611</v>
      </c>
      <c r="H74" s="10">
        <f>(H72-$D$72)/$D$72</f>
        <v>0.43480865906646876</v>
      </c>
    </row>
    <row r="75" spans="2:22" x14ac:dyDescent="0.25">
      <c r="E75" s="9"/>
      <c r="F75" s="9"/>
      <c r="G75" s="9"/>
      <c r="H75" s="9"/>
    </row>
    <row r="91" spans="10:20" x14ac:dyDescent="0.25"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</row>
    <row r="92" spans="10:20" x14ac:dyDescent="0.25"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</row>
    <row r="93" spans="10:20" x14ac:dyDescent="0.25"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</row>
    <row r="94" spans="10:20" x14ac:dyDescent="0.25"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</row>
    <row r="95" spans="10:20" x14ac:dyDescent="0.25"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</row>
    <row r="96" spans="10:20" x14ac:dyDescent="0.25"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</row>
    <row r="97" spans="10:20" x14ac:dyDescent="0.25"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</row>
    <row r="98" spans="10:20" x14ac:dyDescent="0.25"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</row>
    <row r="99" spans="10:20" x14ac:dyDescent="0.25"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</row>
    <row r="100" spans="10:20" x14ac:dyDescent="0.25"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</row>
    <row r="101" spans="10:20" x14ac:dyDescent="0.25"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</row>
    <row r="102" spans="10:20" x14ac:dyDescent="0.25"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</row>
    <row r="103" spans="10:20" x14ac:dyDescent="0.25"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</row>
    <row r="104" spans="10:20" x14ac:dyDescent="0.25"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</row>
    <row r="105" spans="10:20" x14ac:dyDescent="0.25"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</row>
    <row r="106" spans="10:20" x14ac:dyDescent="0.25"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</row>
    <row r="107" spans="10:20" x14ac:dyDescent="0.25"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</row>
    <row r="108" spans="10:20" x14ac:dyDescent="0.25"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</row>
  </sheetData>
  <mergeCells count="18">
    <mergeCell ref="C74:D74"/>
    <mergeCell ref="H2:L2"/>
    <mergeCell ref="H34:L34"/>
    <mergeCell ref="C2:G2"/>
    <mergeCell ref="C69:C70"/>
    <mergeCell ref="D69:H69"/>
    <mergeCell ref="R34:S34"/>
    <mergeCell ref="C73:D73"/>
    <mergeCell ref="P34:Q34"/>
    <mergeCell ref="A2:A3"/>
    <mergeCell ref="A1:M1"/>
    <mergeCell ref="A33:M33"/>
    <mergeCell ref="A34:A35"/>
    <mergeCell ref="B34:B35"/>
    <mergeCell ref="C34:G34"/>
    <mergeCell ref="N34:O34"/>
    <mergeCell ref="B2:B3"/>
    <mergeCell ref="M2:M3"/>
  </mergeCells>
  <phoneticPr fontId="0" type="noConversion"/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35"/>
  <sheetViews>
    <sheetView workbookViewId="0"/>
  </sheetViews>
  <sheetFormatPr defaultRowHeight="13.2" x14ac:dyDescent="0.25"/>
  <cols>
    <col min="1" max="1" width="2.44140625" customWidth="1"/>
    <col min="2" max="2" width="10.21875" customWidth="1"/>
    <col min="3" max="3" width="6.44140625" customWidth="1"/>
    <col min="4" max="4" width="9.77734375" customWidth="1"/>
    <col min="5" max="5" width="6.5546875" customWidth="1"/>
    <col min="6" max="6" width="11.5546875" customWidth="1"/>
    <col min="7" max="7" width="15" customWidth="1"/>
    <col min="8" max="8" width="13.21875" customWidth="1"/>
    <col min="9" max="9" width="16.21875" customWidth="1"/>
    <col min="10" max="10" width="19.5546875" customWidth="1"/>
  </cols>
  <sheetData>
    <row r="1" spans="2:10" ht="11.25" customHeight="1" x14ac:dyDescent="0.25">
      <c r="B1" s="31"/>
      <c r="C1" s="31"/>
      <c r="D1" s="31"/>
      <c r="E1" s="31"/>
      <c r="F1" s="31"/>
      <c r="G1" s="31"/>
      <c r="H1" s="31"/>
      <c r="I1" s="31"/>
      <c r="J1" s="31"/>
    </row>
    <row r="2" spans="2:10" hidden="1" x14ac:dyDescent="0.25">
      <c r="B2" s="31"/>
      <c r="C2" s="31"/>
      <c r="D2" s="31"/>
      <c r="E2" s="31"/>
      <c r="F2" s="31"/>
      <c r="G2" s="31"/>
      <c r="H2" s="31"/>
      <c r="I2" s="31"/>
      <c r="J2" s="31"/>
    </row>
    <row r="3" spans="2:10" ht="60" customHeight="1" x14ac:dyDescent="0.25">
      <c r="B3" s="26" t="s">
        <v>0</v>
      </c>
      <c r="C3" s="26" t="s">
        <v>3</v>
      </c>
      <c r="D3" s="26" t="s">
        <v>74</v>
      </c>
      <c r="E3" s="26" t="s">
        <v>16</v>
      </c>
      <c r="F3" s="26" t="s">
        <v>72</v>
      </c>
      <c r="G3" s="26" t="s">
        <v>17</v>
      </c>
      <c r="H3" s="26" t="s">
        <v>75</v>
      </c>
      <c r="I3" s="26" t="s">
        <v>76</v>
      </c>
      <c r="J3" s="26" t="s">
        <v>15</v>
      </c>
    </row>
    <row r="4" spans="2:10" x14ac:dyDescent="0.25">
      <c r="B4" s="1" t="str">
        <f>'Data Tables'!A4</f>
        <v>P1</v>
      </c>
      <c r="C4" s="1" t="s">
        <v>85</v>
      </c>
      <c r="D4" s="35" t="s">
        <v>73</v>
      </c>
      <c r="E4" s="36">
        <v>31</v>
      </c>
      <c r="F4" s="36" t="s">
        <v>71</v>
      </c>
      <c r="G4" s="37">
        <v>13</v>
      </c>
      <c r="H4" s="35" t="s">
        <v>80</v>
      </c>
      <c r="I4" s="35" t="s">
        <v>80</v>
      </c>
      <c r="J4" s="37"/>
    </row>
    <row r="5" spans="2:10" x14ac:dyDescent="0.25">
      <c r="B5" s="1" t="str">
        <f>'Data Tables'!A5</f>
        <v>P2</v>
      </c>
      <c r="C5" s="1" t="s">
        <v>86</v>
      </c>
      <c r="D5" s="35" t="s">
        <v>73</v>
      </c>
      <c r="E5" s="36">
        <v>23</v>
      </c>
      <c r="F5" s="36" t="s">
        <v>80</v>
      </c>
      <c r="G5" s="37">
        <v>24</v>
      </c>
      <c r="H5" s="35" t="s">
        <v>71</v>
      </c>
      <c r="I5" s="35" t="s">
        <v>71</v>
      </c>
      <c r="J5" s="37">
        <v>5000</v>
      </c>
    </row>
    <row r="6" spans="2:10" x14ac:dyDescent="0.25">
      <c r="B6" s="1" t="str">
        <f>'Data Tables'!A6</f>
        <v>P3</v>
      </c>
      <c r="C6" s="1" t="s">
        <v>7</v>
      </c>
      <c r="D6" s="61" t="s">
        <v>81</v>
      </c>
      <c r="E6" s="36">
        <v>42</v>
      </c>
      <c r="F6" s="36" t="s">
        <v>80</v>
      </c>
      <c r="G6" s="37">
        <v>8</v>
      </c>
      <c r="H6" s="35" t="s">
        <v>71</v>
      </c>
      <c r="I6" s="35" t="s">
        <v>71</v>
      </c>
      <c r="J6" s="37">
        <v>10</v>
      </c>
    </row>
    <row r="7" spans="2:10" x14ac:dyDescent="0.25">
      <c r="B7" s="1" t="str">
        <f>'Data Tables'!A7</f>
        <v>P4</v>
      </c>
      <c r="C7" s="1" t="s">
        <v>87</v>
      </c>
      <c r="D7" s="60" t="s">
        <v>81</v>
      </c>
      <c r="E7" s="36">
        <v>35</v>
      </c>
      <c r="F7" s="36" t="s">
        <v>80</v>
      </c>
      <c r="G7" s="37">
        <v>8</v>
      </c>
      <c r="H7" s="35" t="s">
        <v>71</v>
      </c>
      <c r="I7" s="35" t="s">
        <v>71</v>
      </c>
      <c r="J7" s="37">
        <v>10</v>
      </c>
    </row>
    <row r="8" spans="2:10" x14ac:dyDescent="0.25">
      <c r="B8" s="1" t="str">
        <f>'Data Tables'!A8</f>
        <v>P5</v>
      </c>
      <c r="C8" s="1" t="s">
        <v>88</v>
      </c>
      <c r="D8" s="35" t="s">
        <v>73</v>
      </c>
      <c r="E8" s="36">
        <v>27</v>
      </c>
      <c r="F8" s="36" t="s">
        <v>71</v>
      </c>
      <c r="G8" s="37">
        <v>23</v>
      </c>
      <c r="H8" s="35" t="s">
        <v>71</v>
      </c>
      <c r="I8" s="35" t="s">
        <v>71</v>
      </c>
      <c r="J8" s="37">
        <v>20</v>
      </c>
    </row>
    <row r="9" spans="2:10" x14ac:dyDescent="0.25">
      <c r="B9" s="1" t="str">
        <f>'Data Tables'!A9</f>
        <v>P6</v>
      </c>
      <c r="C9" s="1" t="s">
        <v>89</v>
      </c>
      <c r="D9" s="35" t="s">
        <v>73</v>
      </c>
      <c r="E9" s="36">
        <v>30</v>
      </c>
      <c r="F9" s="36" t="s">
        <v>71</v>
      </c>
      <c r="G9" s="37">
        <v>2</v>
      </c>
      <c r="H9" s="35" t="s">
        <v>71</v>
      </c>
      <c r="I9" s="35" t="s">
        <v>71</v>
      </c>
      <c r="J9" s="37">
        <v>10</v>
      </c>
    </row>
    <row r="10" spans="2:10" x14ac:dyDescent="0.25">
      <c r="B10" s="1" t="str">
        <f>'Data Tables'!A10</f>
        <v>P7</v>
      </c>
      <c r="C10" s="1" t="s">
        <v>90</v>
      </c>
      <c r="D10" s="35" t="s">
        <v>81</v>
      </c>
      <c r="E10" s="36">
        <v>26</v>
      </c>
      <c r="F10" s="36" t="s">
        <v>80</v>
      </c>
      <c r="G10" s="37">
        <v>6</v>
      </c>
      <c r="H10" s="35" t="s">
        <v>71</v>
      </c>
      <c r="I10" s="35" t="s">
        <v>71</v>
      </c>
      <c r="J10" s="37">
        <v>30</v>
      </c>
    </row>
    <row r="11" spans="2:10" x14ac:dyDescent="0.25">
      <c r="B11" s="1" t="str">
        <f>'Data Tables'!A11</f>
        <v>P8</v>
      </c>
      <c r="C11" s="1" t="s">
        <v>91</v>
      </c>
      <c r="D11" s="35" t="s">
        <v>73</v>
      </c>
      <c r="E11" s="36">
        <v>31</v>
      </c>
      <c r="F11" s="36" t="s">
        <v>80</v>
      </c>
      <c r="G11" s="37">
        <v>10</v>
      </c>
      <c r="H11" s="35" t="s">
        <v>71</v>
      </c>
      <c r="I11" s="35" t="s">
        <v>71</v>
      </c>
      <c r="J11" s="37">
        <v>30</v>
      </c>
    </row>
    <row r="12" spans="2:10" x14ac:dyDescent="0.25">
      <c r="B12" s="1" t="str">
        <f>'Data Tables'!A12</f>
        <v>P9</v>
      </c>
      <c r="C12" s="1" t="s">
        <v>92</v>
      </c>
      <c r="D12" s="35" t="s">
        <v>73</v>
      </c>
      <c r="E12" s="36">
        <v>49</v>
      </c>
      <c r="F12" s="36" t="s">
        <v>80</v>
      </c>
      <c r="G12" s="37">
        <v>10</v>
      </c>
      <c r="H12" s="35" t="s">
        <v>71</v>
      </c>
      <c r="I12" s="35" t="s">
        <v>71</v>
      </c>
      <c r="J12" s="37">
        <v>20</v>
      </c>
    </row>
    <row r="13" spans="2:10" x14ac:dyDescent="0.25">
      <c r="B13" s="1" t="str">
        <f>'Data Tables'!A13</f>
        <v>P10</v>
      </c>
      <c r="C13" s="1" t="s">
        <v>93</v>
      </c>
      <c r="D13" s="35" t="s">
        <v>73</v>
      </c>
      <c r="E13" s="36">
        <v>38</v>
      </c>
      <c r="F13" s="36" t="s">
        <v>80</v>
      </c>
      <c r="G13" s="37">
        <v>7</v>
      </c>
      <c r="H13" s="35" t="s">
        <v>71</v>
      </c>
      <c r="I13" s="35" t="s">
        <v>71</v>
      </c>
      <c r="J13" s="37">
        <v>1</v>
      </c>
    </row>
    <row r="14" spans="2:10" x14ac:dyDescent="0.25">
      <c r="B14" s="1" t="str">
        <f>'Data Tables'!A14</f>
        <v>P11</v>
      </c>
      <c r="C14" s="1" t="s">
        <v>94</v>
      </c>
      <c r="D14" s="35" t="s">
        <v>73</v>
      </c>
      <c r="E14" s="36">
        <v>40</v>
      </c>
      <c r="F14" s="36" t="s">
        <v>71</v>
      </c>
      <c r="G14" s="37">
        <v>8</v>
      </c>
      <c r="H14" s="35" t="s">
        <v>71</v>
      </c>
      <c r="I14" s="35" t="s">
        <v>71</v>
      </c>
      <c r="J14" s="37">
        <v>20</v>
      </c>
    </row>
    <row r="15" spans="2:10" x14ac:dyDescent="0.25">
      <c r="B15" s="1" t="str">
        <f>'Data Tables'!A15</f>
        <v>P12</v>
      </c>
      <c r="C15" s="1" t="s">
        <v>82</v>
      </c>
      <c r="D15" s="35" t="s">
        <v>81</v>
      </c>
      <c r="E15" s="36">
        <v>33</v>
      </c>
      <c r="F15" s="36" t="s">
        <v>71</v>
      </c>
      <c r="G15" s="37">
        <v>10</v>
      </c>
      <c r="H15" s="35" t="s">
        <v>71</v>
      </c>
      <c r="I15" s="35" t="s">
        <v>71</v>
      </c>
      <c r="J15" s="37">
        <v>20</v>
      </c>
    </row>
    <row r="16" spans="2:10" x14ac:dyDescent="0.25">
      <c r="B16" s="1" t="str">
        <f>'Data Tables'!A16</f>
        <v>P13</v>
      </c>
      <c r="C16" s="1" t="s">
        <v>95</v>
      </c>
      <c r="D16" s="35" t="s">
        <v>73</v>
      </c>
      <c r="E16" s="36">
        <v>32</v>
      </c>
      <c r="F16" s="36" t="s">
        <v>80</v>
      </c>
      <c r="G16" s="37">
        <v>4</v>
      </c>
      <c r="H16" s="35" t="s">
        <v>71</v>
      </c>
      <c r="I16" s="35" t="s">
        <v>71</v>
      </c>
      <c r="J16" s="37">
        <v>50</v>
      </c>
    </row>
    <row r="17" spans="2:10" x14ac:dyDescent="0.25">
      <c r="B17" s="1" t="str">
        <f>'Data Tables'!A17</f>
        <v>P14</v>
      </c>
      <c r="C17" s="1" t="s">
        <v>96</v>
      </c>
      <c r="D17" s="35" t="s">
        <v>73</v>
      </c>
      <c r="E17" s="36">
        <v>32</v>
      </c>
      <c r="F17" s="36" t="s">
        <v>80</v>
      </c>
      <c r="G17" s="37">
        <v>6</v>
      </c>
      <c r="H17" s="35" t="s">
        <v>71</v>
      </c>
      <c r="I17" s="35" t="s">
        <v>71</v>
      </c>
      <c r="J17" s="37">
        <v>100</v>
      </c>
    </row>
    <row r="18" spans="2:10" x14ac:dyDescent="0.25">
      <c r="B18" s="1" t="str">
        <f>'Data Tables'!A18</f>
        <v>P15</v>
      </c>
      <c r="C18" s="1" t="s">
        <v>97</v>
      </c>
      <c r="D18" s="35" t="s">
        <v>73</v>
      </c>
      <c r="E18" s="36">
        <v>24</v>
      </c>
      <c r="F18" s="36" t="s">
        <v>71</v>
      </c>
      <c r="G18" s="37">
        <v>8</v>
      </c>
      <c r="H18" s="35" t="s">
        <v>71</v>
      </c>
      <c r="I18" s="35" t="s">
        <v>71</v>
      </c>
      <c r="J18" s="37">
        <v>200</v>
      </c>
    </row>
    <row r="19" spans="2:10" x14ac:dyDescent="0.25">
      <c r="B19" s="1" t="str">
        <f>'Data Tables'!A19</f>
        <v>P16</v>
      </c>
      <c r="C19" s="1" t="s">
        <v>98</v>
      </c>
      <c r="D19" s="35" t="s">
        <v>81</v>
      </c>
      <c r="E19" s="36">
        <v>31</v>
      </c>
      <c r="F19" s="36" t="s">
        <v>80</v>
      </c>
      <c r="G19" s="37">
        <v>9</v>
      </c>
      <c r="H19" s="35" t="s">
        <v>71</v>
      </c>
      <c r="I19" s="35" t="s">
        <v>71</v>
      </c>
      <c r="J19" s="37">
        <v>50</v>
      </c>
    </row>
    <row r="20" spans="2:10" x14ac:dyDescent="0.25">
      <c r="B20" s="1" t="str">
        <f>'Data Tables'!A20</f>
        <v>P17</v>
      </c>
      <c r="C20" s="1" t="s">
        <v>99</v>
      </c>
      <c r="D20" s="35" t="s">
        <v>81</v>
      </c>
      <c r="E20" s="36">
        <v>37</v>
      </c>
      <c r="F20" s="36" t="s">
        <v>80</v>
      </c>
      <c r="G20" s="37">
        <v>10</v>
      </c>
      <c r="H20" s="35" t="s">
        <v>71</v>
      </c>
      <c r="I20" s="35" t="s">
        <v>71</v>
      </c>
      <c r="J20" s="37">
        <v>2</v>
      </c>
    </row>
    <row r="21" spans="2:10" x14ac:dyDescent="0.25">
      <c r="B21" s="1" t="str">
        <f>'Data Tables'!A21</f>
        <v>P18</v>
      </c>
      <c r="C21" s="1" t="s">
        <v>100</v>
      </c>
      <c r="D21" s="35" t="s">
        <v>81</v>
      </c>
      <c r="E21" s="36">
        <v>24</v>
      </c>
      <c r="F21" s="36" t="s">
        <v>80</v>
      </c>
      <c r="G21" s="37">
        <v>5</v>
      </c>
      <c r="H21" s="35" t="s">
        <v>71</v>
      </c>
      <c r="I21" s="35" t="s">
        <v>71</v>
      </c>
      <c r="J21" s="37">
        <v>50</v>
      </c>
    </row>
    <row r="22" spans="2:10" x14ac:dyDescent="0.25">
      <c r="B22" s="1" t="str">
        <f>'Data Tables'!A22</f>
        <v>P19</v>
      </c>
      <c r="C22" s="1" t="s">
        <v>101</v>
      </c>
      <c r="D22" s="35" t="s">
        <v>73</v>
      </c>
      <c r="E22" s="36">
        <v>30</v>
      </c>
      <c r="F22" s="36" t="s">
        <v>80</v>
      </c>
      <c r="G22" s="37">
        <v>8</v>
      </c>
      <c r="H22" s="35" t="s">
        <v>71</v>
      </c>
      <c r="I22" s="35" t="s">
        <v>71</v>
      </c>
      <c r="J22" s="37">
        <v>0</v>
      </c>
    </row>
    <row r="23" spans="2:10" x14ac:dyDescent="0.25">
      <c r="B23" s="1" t="str">
        <f>'Data Tables'!A23</f>
        <v>P20</v>
      </c>
      <c r="C23" s="1" t="s">
        <v>102</v>
      </c>
      <c r="D23" s="35" t="s">
        <v>73</v>
      </c>
      <c r="E23" s="36">
        <v>32</v>
      </c>
      <c r="F23" s="36" t="s">
        <v>80</v>
      </c>
      <c r="G23" s="37">
        <v>8</v>
      </c>
      <c r="H23" s="35" t="s">
        <v>71</v>
      </c>
      <c r="I23" s="35" t="s">
        <v>71</v>
      </c>
      <c r="J23" s="37">
        <v>10</v>
      </c>
    </row>
    <row r="24" spans="2:10" x14ac:dyDescent="0.25">
      <c r="B24" s="1" t="str">
        <f>'Data Tables'!A24</f>
        <v>P21</v>
      </c>
      <c r="C24" s="1" t="s">
        <v>103</v>
      </c>
      <c r="D24" s="35" t="s">
        <v>73</v>
      </c>
      <c r="E24" s="36">
        <v>26</v>
      </c>
      <c r="F24" s="36" t="s">
        <v>80</v>
      </c>
      <c r="G24" s="37">
        <v>5</v>
      </c>
      <c r="H24" s="35" t="s">
        <v>71</v>
      </c>
      <c r="I24" s="35" t="s">
        <v>71</v>
      </c>
      <c r="J24" s="37">
        <v>50</v>
      </c>
    </row>
    <row r="25" spans="2:10" x14ac:dyDescent="0.25">
      <c r="B25" s="1" t="str">
        <f>'Data Tables'!A25</f>
        <v>P22</v>
      </c>
      <c r="C25" s="1" t="s">
        <v>104</v>
      </c>
      <c r="D25" s="61" t="s">
        <v>81</v>
      </c>
      <c r="E25" s="36">
        <v>27</v>
      </c>
      <c r="F25" s="36" t="s">
        <v>80</v>
      </c>
      <c r="G25" s="37">
        <v>8</v>
      </c>
      <c r="H25" s="35" t="s">
        <v>71</v>
      </c>
      <c r="I25" s="35" t="s">
        <v>71</v>
      </c>
      <c r="J25" s="37">
        <v>50</v>
      </c>
    </row>
    <row r="26" spans="2:10" x14ac:dyDescent="0.25">
      <c r="B26" s="1" t="str">
        <f>'Data Tables'!A26</f>
        <v>P23</v>
      </c>
      <c r="C26" s="1" t="s">
        <v>105</v>
      </c>
      <c r="D26" s="35" t="s">
        <v>73</v>
      </c>
      <c r="E26" s="36">
        <v>25</v>
      </c>
      <c r="F26" s="36" t="s">
        <v>80</v>
      </c>
      <c r="G26" s="37">
        <v>10</v>
      </c>
      <c r="H26" s="35" t="s">
        <v>71</v>
      </c>
      <c r="I26" s="35" t="s">
        <v>71</v>
      </c>
      <c r="J26" s="37">
        <v>50</v>
      </c>
    </row>
    <row r="27" spans="2:10" x14ac:dyDescent="0.25">
      <c r="B27" s="56" t="str">
        <f>'Data Tables'!A27</f>
        <v>P24</v>
      </c>
      <c r="C27" s="56" t="s">
        <v>106</v>
      </c>
      <c r="D27" s="35" t="s">
        <v>81</v>
      </c>
      <c r="E27" s="36">
        <v>36</v>
      </c>
      <c r="F27" s="36" t="s">
        <v>80</v>
      </c>
      <c r="G27" s="37">
        <v>10</v>
      </c>
      <c r="H27" s="35" t="s">
        <v>71</v>
      </c>
      <c r="I27" s="35" t="s">
        <v>71</v>
      </c>
      <c r="J27" s="37">
        <v>30</v>
      </c>
    </row>
    <row r="28" spans="2:10" x14ac:dyDescent="0.25">
      <c r="B28" s="56" t="str">
        <f>'Data Tables'!A28</f>
        <v>P25</v>
      </c>
      <c r="C28" s="56" t="s">
        <v>107</v>
      </c>
      <c r="D28" s="35" t="s">
        <v>73</v>
      </c>
      <c r="E28" s="36">
        <v>27</v>
      </c>
      <c r="F28" s="36" t="s">
        <v>80</v>
      </c>
      <c r="G28" s="37">
        <v>10</v>
      </c>
      <c r="H28" s="35" t="s">
        <v>71</v>
      </c>
      <c r="I28" s="35" t="s">
        <v>71</v>
      </c>
      <c r="J28" s="37">
        <v>50</v>
      </c>
    </row>
    <row r="29" spans="2:10" x14ac:dyDescent="0.25">
      <c r="B29" s="56" t="str">
        <f>'Data Tables'!A29</f>
        <v>P26</v>
      </c>
      <c r="C29" s="56" t="s">
        <v>108</v>
      </c>
      <c r="D29" s="35" t="s">
        <v>81</v>
      </c>
      <c r="E29" s="36">
        <v>30</v>
      </c>
      <c r="F29" s="36" t="s">
        <v>80</v>
      </c>
      <c r="G29" s="37">
        <v>10</v>
      </c>
      <c r="H29" s="35" t="s">
        <v>71</v>
      </c>
      <c r="I29" s="35" t="s">
        <v>71</v>
      </c>
      <c r="J29" s="37">
        <v>50</v>
      </c>
    </row>
    <row r="30" spans="2:10" x14ac:dyDescent="0.25">
      <c r="B30" s="56" t="str">
        <f>'Data Tables'!A30</f>
        <v>P27</v>
      </c>
      <c r="C30" s="56" t="s">
        <v>109</v>
      </c>
      <c r="D30" s="35" t="s">
        <v>73</v>
      </c>
      <c r="E30" s="36">
        <v>67</v>
      </c>
      <c r="F30" s="36" t="s">
        <v>71</v>
      </c>
      <c r="G30" s="37"/>
      <c r="H30" s="35" t="s">
        <v>71</v>
      </c>
      <c r="I30" s="35" t="s">
        <v>71</v>
      </c>
      <c r="J30" s="37">
        <v>15</v>
      </c>
    </row>
    <row r="31" spans="2:10" x14ac:dyDescent="0.25">
      <c r="B31" s="56" t="str">
        <f>'Data Tables'!A31</f>
        <v>P28</v>
      </c>
      <c r="C31" s="56" t="s">
        <v>110</v>
      </c>
      <c r="D31" s="35" t="s">
        <v>73</v>
      </c>
      <c r="E31" s="36">
        <v>27</v>
      </c>
      <c r="F31" s="36" t="s">
        <v>71</v>
      </c>
      <c r="G31" s="37"/>
      <c r="H31" s="35" t="s">
        <v>71</v>
      </c>
      <c r="I31" s="35" t="s">
        <v>71</v>
      </c>
      <c r="J31" s="37">
        <v>15</v>
      </c>
    </row>
    <row r="32" spans="2:10" x14ac:dyDescent="0.25">
      <c r="B32" s="66" t="s">
        <v>23</v>
      </c>
      <c r="C32" s="66"/>
      <c r="D32" s="52">
        <f t="shared" ref="D32:J32" si="0" xml:space="preserve"> ROW(D32)-ROW(D4)-COUNTBLANK(D4:D31)</f>
        <v>28</v>
      </c>
      <c r="E32" s="52">
        <f t="shared" si="0"/>
        <v>28</v>
      </c>
      <c r="F32" s="52">
        <f t="shared" si="0"/>
        <v>28</v>
      </c>
      <c r="G32" s="52">
        <f t="shared" si="0"/>
        <v>26</v>
      </c>
      <c r="H32" s="52">
        <f t="shared" si="0"/>
        <v>28</v>
      </c>
      <c r="I32" s="52">
        <f t="shared" si="0"/>
        <v>28</v>
      </c>
      <c r="J32" s="52">
        <f t="shared" si="0"/>
        <v>27</v>
      </c>
    </row>
    <row r="33" spans="2:10" x14ac:dyDescent="0.25">
      <c r="B33" s="66" t="s">
        <v>24</v>
      </c>
      <c r="C33" s="66"/>
      <c r="D33" s="5">
        <f>COUNTIF(D4:D31,D35)</f>
        <v>18</v>
      </c>
      <c r="E33" s="32">
        <f>SUM(E4:E31)</f>
        <v>912</v>
      </c>
      <c r="F33" s="32">
        <f>COUNTIF(F4:F31,F35)</f>
        <v>8</v>
      </c>
      <c r="G33" s="32">
        <f>SUM(G4:G31)</f>
        <v>240</v>
      </c>
      <c r="H33" s="5">
        <f>COUNTIF(H4:H31,H35)</f>
        <v>27</v>
      </c>
      <c r="I33" s="5">
        <f>COUNTIF(I4:I31,I35)</f>
        <v>27</v>
      </c>
      <c r="J33" s="32">
        <f>SUM(J4:J31)</f>
        <v>5943</v>
      </c>
    </row>
    <row r="34" spans="2:10" ht="15" x14ac:dyDescent="0.25">
      <c r="B34" s="79" t="s">
        <v>25</v>
      </c>
      <c r="C34" s="79"/>
      <c r="D34" s="48">
        <f t="shared" ref="D34:J34" si="1">D33/D32</f>
        <v>0.6428571428571429</v>
      </c>
      <c r="E34" s="49">
        <f t="shared" si="1"/>
        <v>32.571428571428569</v>
      </c>
      <c r="F34" s="48">
        <f t="shared" si="1"/>
        <v>0.2857142857142857</v>
      </c>
      <c r="G34" s="49">
        <f t="shared" si="1"/>
        <v>9.2307692307692299</v>
      </c>
      <c r="H34" s="48">
        <f t="shared" si="1"/>
        <v>0.9642857142857143</v>
      </c>
      <c r="I34" s="48">
        <f t="shared" si="1"/>
        <v>0.9642857142857143</v>
      </c>
      <c r="J34" s="49">
        <f t="shared" si="1"/>
        <v>220.11111111111111</v>
      </c>
    </row>
    <row r="35" spans="2:10" ht="15" x14ac:dyDescent="0.25">
      <c r="B35" s="79" t="s">
        <v>26</v>
      </c>
      <c r="C35" s="79"/>
      <c r="D35" s="47" t="s">
        <v>73</v>
      </c>
      <c r="E35" s="47" t="s">
        <v>36</v>
      </c>
      <c r="F35" s="47" t="s">
        <v>71</v>
      </c>
      <c r="G35" s="47" t="s">
        <v>38</v>
      </c>
      <c r="H35" s="47" t="s">
        <v>71</v>
      </c>
      <c r="I35" s="47" t="s">
        <v>71</v>
      </c>
      <c r="J35" s="47" t="s">
        <v>37</v>
      </c>
    </row>
  </sheetData>
  <mergeCells count="4">
    <mergeCell ref="B32:C32"/>
    <mergeCell ref="B33:C33"/>
    <mergeCell ref="B34:C34"/>
    <mergeCell ref="B35:C35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B29"/>
  <sheetViews>
    <sheetView zoomScale="85" zoomScaleNormal="85" workbookViewId="0"/>
  </sheetViews>
  <sheetFormatPr defaultRowHeight="13.2" x14ac:dyDescent="0.25"/>
  <cols>
    <col min="1" max="1" width="2.77734375" customWidth="1"/>
    <col min="2" max="2" width="22.21875" customWidth="1"/>
    <col min="3" max="3" width="11.21875" customWidth="1"/>
    <col min="4" max="4" width="15" customWidth="1"/>
    <col min="5" max="5" width="12.21875" customWidth="1"/>
    <col min="7" max="7" width="13" customWidth="1"/>
    <col min="11" max="11" width="11" customWidth="1"/>
  </cols>
  <sheetData>
    <row r="2" spans="2:2" x14ac:dyDescent="0.25">
      <c r="B2" s="51" t="s">
        <v>83</v>
      </c>
    </row>
    <row r="24" spans="2:2" x14ac:dyDescent="0.25">
      <c r="B24" s="51"/>
    </row>
    <row r="29" spans="2:2" x14ac:dyDescent="0.25">
      <c r="B29" t="s">
        <v>79</v>
      </c>
    </row>
  </sheetData>
  <phoneticPr fontId="0" type="noConversion"/>
  <pageMargins left="0.75" right="0.75" top="1" bottom="1" header="0.5" footer="0.5"/>
  <pageSetup paperSize="9" orientation="portrait" horizontalDpi="4294967293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8"/>
  <sheetViews>
    <sheetView zoomScaleNormal="100" workbookViewId="0"/>
  </sheetViews>
  <sheetFormatPr defaultColWidth="9.21875" defaultRowHeight="13.2" x14ac:dyDescent="0.25"/>
  <cols>
    <col min="1" max="1" width="10.77734375" style="17" customWidth="1"/>
    <col min="2" max="2" width="12.44140625" style="17" customWidth="1"/>
    <col min="3" max="3" width="12.21875" style="17" customWidth="1"/>
    <col min="4" max="4" width="9.77734375" style="17" bestFit="1" customWidth="1"/>
    <col min="5" max="5" width="8.44140625" style="17" customWidth="1"/>
    <col min="6" max="6" width="6" style="17" customWidth="1"/>
    <col min="7" max="7" width="11.44140625" style="17" customWidth="1"/>
    <col min="8" max="8" width="12.5546875" style="17" customWidth="1"/>
    <col min="9" max="9" width="14.77734375" style="17" customWidth="1"/>
    <col min="10" max="11" width="15" style="11" customWidth="1"/>
    <col min="12" max="12" width="9.21875" style="11"/>
    <col min="13" max="13" width="17.77734375" style="11" customWidth="1"/>
    <col min="14" max="18" width="11.21875" style="11" customWidth="1"/>
    <col min="19" max="19" width="16.5546875" style="11" customWidth="1"/>
    <col min="20" max="16384" width="9.21875" style="11"/>
  </cols>
  <sheetData>
    <row r="1" spans="1:21" ht="15" x14ac:dyDescent="0.25">
      <c r="B1" s="79" t="s">
        <v>30</v>
      </c>
      <c r="C1" s="79"/>
      <c r="D1" s="79"/>
      <c r="E1" s="79" t="s">
        <v>31</v>
      </c>
      <c r="F1" s="79"/>
      <c r="G1" s="79"/>
      <c r="H1" s="79"/>
      <c r="I1" s="79"/>
      <c r="J1" s="79"/>
      <c r="K1" s="79"/>
      <c r="N1" s="83" t="s">
        <v>34</v>
      </c>
      <c r="O1" s="84"/>
      <c r="T1" s="83" t="s">
        <v>35</v>
      </c>
      <c r="U1" s="84"/>
    </row>
    <row r="2" spans="1:21" ht="16.5" customHeight="1" x14ac:dyDescent="0.25">
      <c r="A2" s="80" t="s">
        <v>0</v>
      </c>
      <c r="B2" s="80" t="s">
        <v>19</v>
      </c>
      <c r="C2" s="80"/>
      <c r="D2" s="80"/>
      <c r="E2" s="81" t="str">
        <f>Questionnaire!D3</f>
        <v>Sex (M/F)</v>
      </c>
      <c r="F2" s="81" t="str">
        <f>Questionnaire!E3</f>
        <v>Age</v>
      </c>
      <c r="G2" s="81" t="str">
        <f>Questionnaire!F3</f>
        <v>English as
1st language (Y/N)</v>
      </c>
      <c r="H2" s="81" t="str">
        <f>Questionnaire!G3</f>
        <v>Hours of computer use per day?</v>
      </c>
      <c r="I2" s="81" t="str">
        <f>Questionnaire!H3</f>
        <v>Do you regularly use a mobile phone? (Y/N)</v>
      </c>
      <c r="J2" s="81" t="str">
        <f>Questionnaire!I3</f>
        <v>Do you send text messages on a mobile phone? (Y/N)</v>
      </c>
      <c r="K2" s="81" t="str">
        <f>Questionnaire!J3</f>
        <v>If yes, how many messages per day?</v>
      </c>
      <c r="N2" s="85"/>
      <c r="O2" s="86"/>
      <c r="P2" s="39"/>
      <c r="Q2" s="39"/>
      <c r="R2" s="39"/>
      <c r="T2" s="85"/>
      <c r="U2" s="86"/>
    </row>
    <row r="3" spans="1:21" ht="36" customHeight="1" x14ac:dyDescent="0.25">
      <c r="A3" s="80"/>
      <c r="B3" s="25" t="s">
        <v>10</v>
      </c>
      <c r="C3" s="55" t="s">
        <v>65</v>
      </c>
      <c r="D3" s="55" t="s">
        <v>77</v>
      </c>
      <c r="E3" s="82"/>
      <c r="F3" s="82"/>
      <c r="G3" s="82"/>
      <c r="H3" s="82"/>
      <c r="I3" s="82"/>
      <c r="J3" s="82"/>
      <c r="K3" s="82"/>
      <c r="N3" s="38" t="s">
        <v>27</v>
      </c>
      <c r="O3" s="38" t="s">
        <v>28</v>
      </c>
      <c r="P3" s="39"/>
      <c r="Q3" s="39"/>
      <c r="R3" s="39"/>
      <c r="T3" s="38" t="s">
        <v>33</v>
      </c>
      <c r="U3" s="38" t="s">
        <v>32</v>
      </c>
    </row>
    <row r="4" spans="1:21" x14ac:dyDescent="0.25">
      <c r="A4" s="1" t="str">
        <f>'Data Tables'!A4</f>
        <v>P1</v>
      </c>
      <c r="B4" s="2">
        <f>'Data Tables'!N36</f>
        <v>26.535992160234155</v>
      </c>
      <c r="C4" s="2">
        <f>'Data Tables'!P36</f>
        <v>15.259577903356012</v>
      </c>
      <c r="D4" s="2">
        <f>'Data Tables'!R36</f>
        <v>37.8124064171123</v>
      </c>
      <c r="E4" s="27" t="str">
        <f>Questionnaire!D4</f>
        <v>M</v>
      </c>
      <c r="F4" s="28">
        <f>Questionnaire!E4</f>
        <v>31</v>
      </c>
      <c r="G4" s="28" t="str">
        <f>Questionnaire!F4</f>
        <v>Y</v>
      </c>
      <c r="H4" s="28">
        <f>Questionnaire!G4</f>
        <v>13</v>
      </c>
      <c r="I4" s="27" t="str">
        <f>Questionnaire!H4</f>
        <v>N</v>
      </c>
      <c r="J4" s="27" t="str">
        <f>Questionnaire!I4</f>
        <v>N</v>
      </c>
      <c r="K4" s="2">
        <f>Questionnaire!J4</f>
        <v>0</v>
      </c>
      <c r="L4" s="29"/>
      <c r="N4" s="2"/>
      <c r="O4" s="2" t="str">
        <f>IF(G4="N",B4,"")</f>
        <v/>
      </c>
      <c r="P4" s="40"/>
      <c r="Q4" s="40"/>
      <c r="R4" s="40"/>
      <c r="T4" s="2" t="str">
        <f>IF(E4="F",B4,"")</f>
        <v/>
      </c>
      <c r="U4" s="2"/>
    </row>
    <row r="5" spans="1:21" x14ac:dyDescent="0.25">
      <c r="A5" s="1" t="str">
        <f>'Data Tables'!A5</f>
        <v>P2</v>
      </c>
      <c r="B5" s="2">
        <f>'Data Tables'!N37</f>
        <v>25.910630511426074</v>
      </c>
      <c r="C5" s="2">
        <f>'Data Tables'!P37</f>
        <v>11.015607852493098</v>
      </c>
      <c r="D5" s="2">
        <f>'Data Tables'!R37</f>
        <v>40.805653170359051</v>
      </c>
      <c r="E5" s="27" t="str">
        <f>Questionnaire!D5</f>
        <v>M</v>
      </c>
      <c r="F5" s="28">
        <f>Questionnaire!E5</f>
        <v>23</v>
      </c>
      <c r="G5" s="28" t="str">
        <f>Questionnaire!F5</f>
        <v>N</v>
      </c>
      <c r="H5" s="28">
        <f>Questionnaire!G5</f>
        <v>24</v>
      </c>
      <c r="I5" s="27" t="str">
        <f>Questionnaire!H5</f>
        <v>Y</v>
      </c>
      <c r="J5" s="27" t="str">
        <f>Questionnaire!I5</f>
        <v>Y</v>
      </c>
      <c r="K5" s="2">
        <f>Questionnaire!J5</f>
        <v>5000</v>
      </c>
      <c r="L5" s="29"/>
      <c r="N5" s="2" t="str">
        <f t="shared" ref="N5:N11" si="0">IF(G5="Y",B5,"")</f>
        <v/>
      </c>
      <c r="O5" s="2">
        <f t="shared" ref="O5:O11" si="1">IF(G5="N",B5,"")</f>
        <v>25.910630511426074</v>
      </c>
      <c r="P5" s="40"/>
      <c r="Q5" s="40"/>
      <c r="R5" s="40"/>
      <c r="T5" s="2" t="str">
        <f t="shared" ref="T5:T11" si="2">IF(E5="F",B5,"")</f>
        <v/>
      </c>
      <c r="U5" s="2">
        <f t="shared" ref="U5:U11" si="3">IF(E5="M",B5,"")</f>
        <v>25.910630511426074</v>
      </c>
    </row>
    <row r="6" spans="1:21" x14ac:dyDescent="0.25">
      <c r="A6" s="1" t="str">
        <f>'Data Tables'!A6</f>
        <v>P3</v>
      </c>
      <c r="B6" s="2">
        <f>'Data Tables'!N38</f>
        <v>19.449106045533185</v>
      </c>
      <c r="C6" s="2">
        <f>'Data Tables'!P38</f>
        <v>12.477440705589109</v>
      </c>
      <c r="D6" s="2">
        <f>'Data Tables'!R38</f>
        <v>26.420771385477263</v>
      </c>
      <c r="E6" s="27" t="str">
        <f>Questionnaire!D6</f>
        <v>F</v>
      </c>
      <c r="F6" s="28">
        <f>Questionnaire!E6</f>
        <v>42</v>
      </c>
      <c r="G6" s="28" t="str">
        <f>Questionnaire!F6</f>
        <v>N</v>
      </c>
      <c r="H6" s="28">
        <f>Questionnaire!G6</f>
        <v>8</v>
      </c>
      <c r="I6" s="27" t="str">
        <f>Questionnaire!H6</f>
        <v>Y</v>
      </c>
      <c r="J6" s="27" t="str">
        <f>Questionnaire!I6</f>
        <v>Y</v>
      </c>
      <c r="K6" s="2">
        <f>Questionnaire!J6</f>
        <v>10</v>
      </c>
      <c r="L6" s="29"/>
      <c r="N6" s="2" t="str">
        <f t="shared" si="0"/>
        <v/>
      </c>
      <c r="O6" s="2">
        <f t="shared" si="1"/>
        <v>19.449106045533185</v>
      </c>
      <c r="P6" s="40"/>
      <c r="Q6" s="40"/>
      <c r="R6" s="40"/>
      <c r="T6" s="2"/>
      <c r="U6" s="2" t="str">
        <f t="shared" si="3"/>
        <v/>
      </c>
    </row>
    <row r="7" spans="1:21" x14ac:dyDescent="0.25">
      <c r="A7" s="1" t="str">
        <f>'Data Tables'!A7</f>
        <v>P4</v>
      </c>
      <c r="B7" s="2">
        <f>'Data Tables'!N39</f>
        <v>17.276420513979112</v>
      </c>
      <c r="C7" s="2">
        <f>'Data Tables'!P39</f>
        <v>9.6279287472564778</v>
      </c>
      <c r="D7" s="2">
        <f>'Data Tables'!R39</f>
        <v>24.924912280701754</v>
      </c>
      <c r="E7" s="27" t="str">
        <f>Questionnaire!D7</f>
        <v>F</v>
      </c>
      <c r="F7" s="28">
        <f>Questionnaire!E7</f>
        <v>35</v>
      </c>
      <c r="G7" s="28" t="str">
        <f>Questionnaire!F7</f>
        <v>N</v>
      </c>
      <c r="H7" s="28">
        <f>Questionnaire!G7</f>
        <v>8</v>
      </c>
      <c r="I7" s="27" t="str">
        <f>Questionnaire!H7</f>
        <v>Y</v>
      </c>
      <c r="J7" s="27" t="str">
        <f>Questionnaire!I7</f>
        <v>Y</v>
      </c>
      <c r="K7" s="2">
        <f>Questionnaire!J7</f>
        <v>10</v>
      </c>
      <c r="L7" s="29"/>
      <c r="N7" s="2" t="str">
        <f t="shared" si="0"/>
        <v/>
      </c>
      <c r="O7" s="2">
        <f t="shared" si="1"/>
        <v>17.276420513979112</v>
      </c>
      <c r="P7" s="40"/>
      <c r="Q7" s="40"/>
      <c r="R7" s="40"/>
      <c r="T7" s="2">
        <f t="shared" si="2"/>
        <v>17.276420513979112</v>
      </c>
      <c r="U7" s="2" t="str">
        <f t="shared" si="3"/>
        <v/>
      </c>
    </row>
    <row r="8" spans="1:21" x14ac:dyDescent="0.25">
      <c r="A8" s="1" t="str">
        <f>'Data Tables'!A8</f>
        <v>P5</v>
      </c>
      <c r="B8" s="2">
        <f>'Data Tables'!N40</f>
        <v>29.355222314857201</v>
      </c>
      <c r="C8" s="2">
        <f>'Data Tables'!P40</f>
        <v>14.59356151283129</v>
      </c>
      <c r="D8" s="2">
        <f>'Data Tables'!R40</f>
        <v>44.116883116883116</v>
      </c>
      <c r="E8" s="27" t="str">
        <f>Questionnaire!D8</f>
        <v>M</v>
      </c>
      <c r="F8" s="28">
        <f>Questionnaire!E8</f>
        <v>27</v>
      </c>
      <c r="G8" s="28" t="str">
        <f>Questionnaire!F8</f>
        <v>Y</v>
      </c>
      <c r="H8" s="28">
        <f>Questionnaire!G8</f>
        <v>23</v>
      </c>
      <c r="I8" s="27" t="str">
        <f>Questionnaire!H8</f>
        <v>Y</v>
      </c>
      <c r="J8" s="27" t="str">
        <f>Questionnaire!I8</f>
        <v>Y</v>
      </c>
      <c r="K8" s="2">
        <f>Questionnaire!J8</f>
        <v>20</v>
      </c>
      <c r="L8" s="29"/>
      <c r="N8" s="2">
        <f t="shared" si="0"/>
        <v>29.355222314857201</v>
      </c>
      <c r="O8" s="2" t="str">
        <f t="shared" si="1"/>
        <v/>
      </c>
      <c r="P8" s="40"/>
      <c r="Q8" s="40"/>
      <c r="R8" s="40"/>
      <c r="T8" s="2" t="str">
        <f t="shared" si="2"/>
        <v/>
      </c>
      <c r="U8" s="2">
        <f t="shared" si="3"/>
        <v>29.355222314857201</v>
      </c>
    </row>
    <row r="9" spans="1:21" x14ac:dyDescent="0.25">
      <c r="A9" s="1" t="str">
        <f>'Data Tables'!A9</f>
        <v>P6</v>
      </c>
      <c r="B9" s="2">
        <f>'Data Tables'!N41</f>
        <v>29.544293852765584</v>
      </c>
      <c r="C9" s="2">
        <f>'Data Tables'!P41</f>
        <v>7.8534361903796555</v>
      </c>
      <c r="D9" s="2">
        <f>'Data Tables'!R41</f>
        <v>51.235151515151514</v>
      </c>
      <c r="E9" s="27" t="str">
        <f>Questionnaire!D9</f>
        <v>M</v>
      </c>
      <c r="F9" s="28">
        <f>Questionnaire!E9</f>
        <v>30</v>
      </c>
      <c r="G9" s="28" t="str">
        <f>Questionnaire!F9</f>
        <v>Y</v>
      </c>
      <c r="H9" s="28">
        <f>Questionnaire!G9</f>
        <v>2</v>
      </c>
      <c r="I9" s="27" t="str">
        <f>Questionnaire!H9</f>
        <v>Y</v>
      </c>
      <c r="J9" s="27" t="str">
        <f>Questionnaire!I9</f>
        <v>Y</v>
      </c>
      <c r="K9" s="2">
        <f>Questionnaire!J9</f>
        <v>10</v>
      </c>
      <c r="L9" s="29"/>
      <c r="N9" s="2">
        <f t="shared" si="0"/>
        <v>29.544293852765584</v>
      </c>
      <c r="O9" s="2" t="str">
        <f t="shared" si="1"/>
        <v/>
      </c>
      <c r="P9" s="40"/>
      <c r="Q9" s="40"/>
      <c r="R9" s="40"/>
      <c r="T9" s="2" t="str">
        <f t="shared" si="2"/>
        <v/>
      </c>
      <c r="U9" s="2">
        <f t="shared" si="3"/>
        <v>29.544293852765584</v>
      </c>
    </row>
    <row r="10" spans="1:21" x14ac:dyDescent="0.25">
      <c r="A10" s="1" t="str">
        <f>'Data Tables'!A10</f>
        <v>P7</v>
      </c>
      <c r="B10" s="2">
        <f>'Data Tables'!N42</f>
        <v>20.369368349883267</v>
      </c>
      <c r="C10" s="2">
        <f>'Data Tables'!P42</f>
        <v>7.7482583545823136</v>
      </c>
      <c r="D10" s="2">
        <f>'Data Tables'!R42</f>
        <v>32.990478345184229</v>
      </c>
      <c r="E10" s="27" t="str">
        <f>Questionnaire!D10</f>
        <v>F</v>
      </c>
      <c r="F10" s="28">
        <f>Questionnaire!E10</f>
        <v>26</v>
      </c>
      <c r="G10" s="28" t="str">
        <f>Questionnaire!F10</f>
        <v>N</v>
      </c>
      <c r="H10" s="28">
        <f>Questionnaire!G10</f>
        <v>6</v>
      </c>
      <c r="I10" s="27" t="str">
        <f>Questionnaire!H10</f>
        <v>Y</v>
      </c>
      <c r="J10" s="27" t="str">
        <f>Questionnaire!I10</f>
        <v>Y</v>
      </c>
      <c r="K10" s="2">
        <f>Questionnaire!J10</f>
        <v>30</v>
      </c>
      <c r="L10" s="29"/>
      <c r="N10" s="2" t="str">
        <f t="shared" si="0"/>
        <v/>
      </c>
      <c r="O10" s="2">
        <f t="shared" si="1"/>
        <v>20.369368349883267</v>
      </c>
      <c r="P10" s="40"/>
      <c r="Q10" s="40"/>
      <c r="R10" s="40"/>
      <c r="T10" s="2">
        <f t="shared" si="2"/>
        <v>20.369368349883267</v>
      </c>
      <c r="U10" s="2" t="str">
        <f t="shared" si="3"/>
        <v/>
      </c>
    </row>
    <row r="11" spans="1:21" x14ac:dyDescent="0.25">
      <c r="A11" s="1" t="str">
        <f>'Data Tables'!A11</f>
        <v>P8</v>
      </c>
      <c r="B11" s="2">
        <f>'Data Tables'!N43</f>
        <v>21.951641926700752</v>
      </c>
      <c r="C11" s="2">
        <f>'Data Tables'!P43</f>
        <v>8.7565051419169073</v>
      </c>
      <c r="D11" s="2">
        <f>'Data Tables'!R43</f>
        <v>35.146778711484593</v>
      </c>
      <c r="E11" s="27" t="str">
        <f>Questionnaire!D11</f>
        <v>M</v>
      </c>
      <c r="F11" s="28">
        <f>Questionnaire!E11</f>
        <v>31</v>
      </c>
      <c r="G11" s="28" t="str">
        <f>Questionnaire!F11</f>
        <v>N</v>
      </c>
      <c r="H11" s="28">
        <f>Questionnaire!G11</f>
        <v>10</v>
      </c>
      <c r="I11" s="27" t="str">
        <f>Questionnaire!H11</f>
        <v>Y</v>
      </c>
      <c r="J11" s="27" t="str">
        <f>Questionnaire!I11</f>
        <v>Y</v>
      </c>
      <c r="K11" s="2">
        <f>Questionnaire!J11</f>
        <v>30</v>
      </c>
      <c r="L11" s="29"/>
      <c r="N11" s="2" t="str">
        <f t="shared" si="0"/>
        <v/>
      </c>
      <c r="O11" s="2">
        <f t="shared" si="1"/>
        <v>21.951641926700752</v>
      </c>
      <c r="P11" s="40"/>
      <c r="Q11" s="40"/>
      <c r="R11" s="40"/>
      <c r="T11" s="2" t="str">
        <f t="shared" si="2"/>
        <v/>
      </c>
      <c r="U11" s="2">
        <f t="shared" si="3"/>
        <v>21.951641926700752</v>
      </c>
    </row>
    <row r="12" spans="1:21" x14ac:dyDescent="0.25">
      <c r="A12" s="1" t="str">
        <f>'Data Tables'!A12</f>
        <v>P9</v>
      </c>
      <c r="B12" s="2">
        <f>'Data Tables'!N44</f>
        <v>21.991289570442149</v>
      </c>
      <c r="C12" s="2">
        <f>'Data Tables'!P44</f>
        <v>11.461000193515872</v>
      </c>
      <c r="D12" s="2">
        <f>'Data Tables'!R44</f>
        <v>32.521578947368418</v>
      </c>
      <c r="E12" s="27" t="str">
        <f>Questionnaire!D12</f>
        <v>M</v>
      </c>
      <c r="F12" s="28">
        <f>Questionnaire!E12</f>
        <v>49</v>
      </c>
      <c r="G12" s="28" t="str">
        <f>Questionnaire!F12</f>
        <v>N</v>
      </c>
      <c r="H12" s="28">
        <f>Questionnaire!G12</f>
        <v>10</v>
      </c>
      <c r="I12" s="27" t="str">
        <f>Questionnaire!H12</f>
        <v>Y</v>
      </c>
      <c r="J12" s="27" t="str">
        <f>Questionnaire!I12</f>
        <v>Y</v>
      </c>
      <c r="K12" s="2">
        <f>Questionnaire!J12</f>
        <v>20</v>
      </c>
      <c r="L12" s="29"/>
      <c r="N12" s="2" t="str">
        <f t="shared" ref="N12:N31" si="4">IF(G12="Y",B12,"")</f>
        <v/>
      </c>
      <c r="O12" s="2">
        <f t="shared" ref="O12:O31" si="5">IF(G12="N",B12,"")</f>
        <v>21.991289570442149</v>
      </c>
      <c r="P12" s="40"/>
      <c r="Q12" s="40"/>
      <c r="R12" s="40"/>
      <c r="T12" s="2" t="str">
        <f t="shared" ref="T12:T31" si="6">IF(E12="F",B12,"")</f>
        <v/>
      </c>
      <c r="U12" s="2">
        <f t="shared" ref="U12:U31" si="7">IF(E12="M",B12,"")</f>
        <v>21.991289570442149</v>
      </c>
    </row>
    <row r="13" spans="1:21" x14ac:dyDescent="0.25">
      <c r="A13" s="1" t="str">
        <f>'Data Tables'!A13</f>
        <v>P10</v>
      </c>
      <c r="B13" s="2">
        <f>'Data Tables'!N45</f>
        <v>23.539714768237751</v>
      </c>
      <c r="C13" s="2">
        <f>'Data Tables'!P45</f>
        <v>14.583715250761211</v>
      </c>
      <c r="D13" s="2">
        <f>'Data Tables'!R45</f>
        <v>32.495714285714286</v>
      </c>
      <c r="E13" s="27" t="str">
        <f>Questionnaire!D13</f>
        <v>M</v>
      </c>
      <c r="F13" s="28">
        <f>Questionnaire!E13</f>
        <v>38</v>
      </c>
      <c r="G13" s="28" t="str">
        <f>Questionnaire!F13</f>
        <v>N</v>
      </c>
      <c r="H13" s="28">
        <f>Questionnaire!G13</f>
        <v>7</v>
      </c>
      <c r="I13" s="27" t="str">
        <f>Questionnaire!H13</f>
        <v>Y</v>
      </c>
      <c r="J13" s="27" t="str">
        <f>Questionnaire!I13</f>
        <v>Y</v>
      </c>
      <c r="K13" s="2">
        <f>Questionnaire!J13</f>
        <v>1</v>
      </c>
      <c r="L13" s="29"/>
      <c r="N13" s="2" t="str">
        <f t="shared" si="4"/>
        <v/>
      </c>
      <c r="O13" s="2">
        <f t="shared" si="5"/>
        <v>23.539714768237751</v>
      </c>
      <c r="P13" s="40"/>
      <c r="Q13" s="40"/>
      <c r="R13" s="40"/>
      <c r="T13" s="2" t="str">
        <f t="shared" si="6"/>
        <v/>
      </c>
      <c r="U13" s="2">
        <f t="shared" si="7"/>
        <v>23.539714768237751</v>
      </c>
    </row>
    <row r="14" spans="1:21" x14ac:dyDescent="0.25">
      <c r="A14" s="1" t="str">
        <f>'Data Tables'!A14</f>
        <v>P11</v>
      </c>
      <c r="B14" s="2">
        <f>'Data Tables'!N46</f>
        <v>33.046891563720827</v>
      </c>
      <c r="C14" s="2">
        <f>'Data Tables'!P46</f>
        <v>14.858631612290148</v>
      </c>
      <c r="D14" s="2">
        <f>'Data Tables'!R46</f>
        <v>51.235151515151514</v>
      </c>
      <c r="E14" s="27" t="str">
        <f>Questionnaire!D14</f>
        <v>M</v>
      </c>
      <c r="F14" s="28">
        <f>Questionnaire!E14</f>
        <v>40</v>
      </c>
      <c r="G14" s="28" t="str">
        <f>Questionnaire!F14</f>
        <v>Y</v>
      </c>
      <c r="H14" s="28">
        <f>Questionnaire!G14</f>
        <v>8</v>
      </c>
      <c r="I14" s="27" t="str">
        <f>Questionnaire!H14</f>
        <v>Y</v>
      </c>
      <c r="J14" s="27" t="str">
        <f>Questionnaire!I14</f>
        <v>Y</v>
      </c>
      <c r="K14" s="2">
        <f>Questionnaire!J14</f>
        <v>20</v>
      </c>
      <c r="L14" s="29"/>
      <c r="N14" s="2">
        <f t="shared" si="4"/>
        <v>33.046891563720827</v>
      </c>
      <c r="O14" s="2" t="str">
        <f t="shared" si="5"/>
        <v/>
      </c>
      <c r="P14" s="40"/>
      <c r="Q14" s="40"/>
      <c r="R14" s="40"/>
      <c r="T14" s="2" t="str">
        <f t="shared" si="6"/>
        <v/>
      </c>
      <c r="U14" s="2">
        <f t="shared" si="7"/>
        <v>33.046891563720827</v>
      </c>
    </row>
    <row r="15" spans="1:21" x14ac:dyDescent="0.25">
      <c r="A15" s="1" t="str">
        <f>'Data Tables'!A15</f>
        <v>P12</v>
      </c>
      <c r="B15" s="2">
        <f>'Data Tables'!N47</f>
        <v>25.160456604634192</v>
      </c>
      <c r="C15" s="2">
        <f>'Data Tables'!P47</f>
        <v>12.750593003158709</v>
      </c>
      <c r="D15" s="2">
        <f>'Data Tables'!R47</f>
        <v>37.570320206109677</v>
      </c>
      <c r="E15" s="27" t="str">
        <f>Questionnaire!D15</f>
        <v>F</v>
      </c>
      <c r="F15" s="28">
        <f>Questionnaire!E15</f>
        <v>33</v>
      </c>
      <c r="G15" s="28" t="str">
        <f>Questionnaire!F15</f>
        <v>Y</v>
      </c>
      <c r="H15" s="28">
        <f>Questionnaire!G15</f>
        <v>10</v>
      </c>
      <c r="I15" s="27" t="str">
        <f>Questionnaire!H15</f>
        <v>Y</v>
      </c>
      <c r="J15" s="27" t="str">
        <f>Questionnaire!I15</f>
        <v>Y</v>
      </c>
      <c r="K15" s="2">
        <f>Questionnaire!J15</f>
        <v>20</v>
      </c>
      <c r="L15" s="29"/>
      <c r="N15" s="2">
        <f t="shared" si="4"/>
        <v>25.160456604634192</v>
      </c>
      <c r="O15" s="2" t="str">
        <f t="shared" si="5"/>
        <v/>
      </c>
      <c r="P15" s="40"/>
      <c r="Q15" s="40"/>
      <c r="R15" s="40"/>
      <c r="T15" s="2">
        <f t="shared" si="6"/>
        <v>25.160456604634192</v>
      </c>
      <c r="U15" s="2" t="str">
        <f t="shared" si="7"/>
        <v/>
      </c>
    </row>
    <row r="16" spans="1:21" x14ac:dyDescent="0.25">
      <c r="A16" s="1" t="str">
        <f>'Data Tables'!A16</f>
        <v>P13</v>
      </c>
      <c r="B16" s="2">
        <f>'Data Tables'!N48</f>
        <v>32.491583342530255</v>
      </c>
      <c r="C16" s="2">
        <f>'Data Tables'!P48</f>
        <v>14.03840478029861</v>
      </c>
      <c r="D16" s="2">
        <f>'Data Tables'!R48</f>
        <v>50.944761904761904</v>
      </c>
      <c r="E16" s="27" t="str">
        <f>Questionnaire!D16</f>
        <v>M</v>
      </c>
      <c r="F16" s="28">
        <f>Questionnaire!E16</f>
        <v>32</v>
      </c>
      <c r="G16" s="28" t="str">
        <f>Questionnaire!F16</f>
        <v>N</v>
      </c>
      <c r="H16" s="28">
        <f>Questionnaire!G16</f>
        <v>4</v>
      </c>
      <c r="I16" s="27" t="str">
        <f>Questionnaire!H16</f>
        <v>Y</v>
      </c>
      <c r="J16" s="27" t="str">
        <f>Questionnaire!I16</f>
        <v>Y</v>
      </c>
      <c r="K16" s="2">
        <f>Questionnaire!J16</f>
        <v>50</v>
      </c>
      <c r="L16" s="29"/>
      <c r="N16" s="2" t="str">
        <f t="shared" si="4"/>
        <v/>
      </c>
      <c r="O16" s="2">
        <f t="shared" si="5"/>
        <v>32.491583342530255</v>
      </c>
      <c r="P16" s="40"/>
      <c r="Q16" s="40"/>
      <c r="R16" s="40"/>
      <c r="T16" s="2" t="str">
        <f t="shared" si="6"/>
        <v/>
      </c>
      <c r="U16" s="2">
        <f t="shared" si="7"/>
        <v>32.491583342530255</v>
      </c>
    </row>
    <row r="17" spans="1:21" x14ac:dyDescent="0.25">
      <c r="A17" s="1" t="str">
        <f>'Data Tables'!A17</f>
        <v>P14</v>
      </c>
      <c r="B17" s="2">
        <f>'Data Tables'!N49</f>
        <v>28.48950773036487</v>
      </c>
      <c r="C17" s="2">
        <f>'Data Tables'!P49</f>
        <v>11.067673469387755</v>
      </c>
      <c r="D17" s="2">
        <f>'Data Tables'!R49</f>
        <v>45.911341991341992</v>
      </c>
      <c r="E17" s="27" t="str">
        <f>Questionnaire!D17</f>
        <v>M</v>
      </c>
      <c r="F17" s="28">
        <f>Questionnaire!E17</f>
        <v>32</v>
      </c>
      <c r="G17" s="28" t="str">
        <f>Questionnaire!F17</f>
        <v>N</v>
      </c>
      <c r="H17" s="28">
        <f>Questionnaire!G17</f>
        <v>6</v>
      </c>
      <c r="I17" s="27" t="str">
        <f>Questionnaire!H17</f>
        <v>Y</v>
      </c>
      <c r="J17" s="27" t="str">
        <f>Questionnaire!I17</f>
        <v>Y</v>
      </c>
      <c r="K17" s="2">
        <f>Questionnaire!J17</f>
        <v>100</v>
      </c>
      <c r="L17" s="29"/>
      <c r="N17" s="2" t="str">
        <f t="shared" si="4"/>
        <v/>
      </c>
      <c r="O17" s="2">
        <f t="shared" si="5"/>
        <v>28.48950773036487</v>
      </c>
      <c r="P17" s="40"/>
      <c r="Q17" s="40"/>
      <c r="R17" s="40"/>
      <c r="T17" s="2" t="str">
        <f t="shared" si="6"/>
        <v/>
      </c>
      <c r="U17" s="2">
        <f t="shared" si="7"/>
        <v>28.48950773036487</v>
      </c>
    </row>
    <row r="18" spans="1:21" x14ac:dyDescent="0.25">
      <c r="A18" s="1" t="str">
        <f>'Data Tables'!A18</f>
        <v>P15</v>
      </c>
      <c r="B18" s="2">
        <f>'Data Tables'!N50</f>
        <v>31.410332023342686</v>
      </c>
      <c r="C18" s="2">
        <f>'Data Tables'!P50</f>
        <v>10.81371765973898</v>
      </c>
      <c r="D18" s="2">
        <f>'Data Tables'!R50</f>
        <v>52.006946386946389</v>
      </c>
      <c r="E18" s="27" t="str">
        <f>Questionnaire!D18</f>
        <v>M</v>
      </c>
      <c r="F18" s="28">
        <f>Questionnaire!E18</f>
        <v>24</v>
      </c>
      <c r="G18" s="28" t="str">
        <f>Questionnaire!F18</f>
        <v>Y</v>
      </c>
      <c r="H18" s="28">
        <f>Questionnaire!G18</f>
        <v>8</v>
      </c>
      <c r="I18" s="27" t="str">
        <f>Questionnaire!H18</f>
        <v>Y</v>
      </c>
      <c r="J18" s="27" t="str">
        <f>Questionnaire!I18</f>
        <v>Y</v>
      </c>
      <c r="K18" s="2">
        <f>Questionnaire!J18</f>
        <v>200</v>
      </c>
      <c r="L18" s="29"/>
      <c r="N18" s="2">
        <f t="shared" si="4"/>
        <v>31.410332023342686</v>
      </c>
      <c r="O18" s="2" t="str">
        <f t="shared" si="5"/>
        <v/>
      </c>
      <c r="P18" s="40"/>
      <c r="Q18" s="40"/>
      <c r="R18" s="40"/>
      <c r="T18" s="2" t="str">
        <f t="shared" si="6"/>
        <v/>
      </c>
      <c r="U18" s="2">
        <f t="shared" si="7"/>
        <v>31.410332023342686</v>
      </c>
    </row>
    <row r="19" spans="1:21" x14ac:dyDescent="0.25">
      <c r="A19" s="1" t="str">
        <f>'Data Tables'!A19</f>
        <v>P16</v>
      </c>
      <c r="B19" s="2">
        <f>'Data Tables'!N51</f>
        <v>22.993275424811742</v>
      </c>
      <c r="C19" s="2">
        <f>'Data Tables'!P51</f>
        <v>11.214256477329114</v>
      </c>
      <c r="D19" s="2">
        <f>'Data Tables'!R51</f>
        <v>34.772294372294375</v>
      </c>
      <c r="E19" s="27" t="str">
        <f>Questionnaire!D19</f>
        <v>F</v>
      </c>
      <c r="F19" s="28">
        <f>Questionnaire!E19</f>
        <v>31</v>
      </c>
      <c r="G19" s="28" t="str">
        <f>Questionnaire!F19</f>
        <v>N</v>
      </c>
      <c r="H19" s="28">
        <f>Questionnaire!G19</f>
        <v>9</v>
      </c>
      <c r="I19" s="27" t="str">
        <f>Questionnaire!H19</f>
        <v>Y</v>
      </c>
      <c r="J19" s="27" t="str">
        <f>Questionnaire!I19</f>
        <v>Y</v>
      </c>
      <c r="K19" s="2">
        <f>Questionnaire!J19</f>
        <v>50</v>
      </c>
      <c r="L19" s="29"/>
      <c r="N19" s="2" t="str">
        <f t="shared" si="4"/>
        <v/>
      </c>
      <c r="O19" s="2">
        <f t="shared" si="5"/>
        <v>22.993275424811742</v>
      </c>
      <c r="P19" s="40"/>
      <c r="Q19" s="40"/>
      <c r="R19" s="40"/>
      <c r="T19" s="2">
        <f t="shared" si="6"/>
        <v>22.993275424811742</v>
      </c>
      <c r="U19" s="2" t="str">
        <f t="shared" si="7"/>
        <v/>
      </c>
    </row>
    <row r="20" spans="1:21" x14ac:dyDescent="0.25">
      <c r="A20" s="1" t="str">
        <f>'Data Tables'!A20</f>
        <v>P17</v>
      </c>
      <c r="B20" s="2">
        <f>'Data Tables'!N52</f>
        <v>24.961647677172593</v>
      </c>
      <c r="C20" s="2">
        <f>'Data Tables'!P52</f>
        <v>13.003148834198674</v>
      </c>
      <c r="D20" s="2">
        <f>'Data Tables'!R52</f>
        <v>36.92014652014651</v>
      </c>
      <c r="E20" s="27" t="str">
        <f>Questionnaire!D20</f>
        <v>F</v>
      </c>
      <c r="F20" s="28">
        <f>Questionnaire!E20</f>
        <v>37</v>
      </c>
      <c r="G20" s="28" t="str">
        <f>Questionnaire!F20</f>
        <v>N</v>
      </c>
      <c r="H20" s="28">
        <f>Questionnaire!G20</f>
        <v>10</v>
      </c>
      <c r="I20" s="27" t="str">
        <f>Questionnaire!H20</f>
        <v>Y</v>
      </c>
      <c r="J20" s="27" t="str">
        <f>Questionnaire!I20</f>
        <v>Y</v>
      </c>
      <c r="K20" s="2">
        <f>Questionnaire!J20</f>
        <v>2</v>
      </c>
      <c r="L20" s="29"/>
      <c r="N20" s="2" t="str">
        <f t="shared" si="4"/>
        <v/>
      </c>
      <c r="O20" s="2">
        <f t="shared" si="5"/>
        <v>24.961647677172593</v>
      </c>
      <c r="P20" s="40"/>
      <c r="Q20" s="40"/>
      <c r="R20" s="40"/>
      <c r="T20" s="2">
        <f t="shared" si="6"/>
        <v>24.961647677172593</v>
      </c>
      <c r="U20" s="2" t="str">
        <f t="shared" si="7"/>
        <v/>
      </c>
    </row>
    <row r="21" spans="1:21" x14ac:dyDescent="0.25">
      <c r="A21" s="1" t="str">
        <f>'Data Tables'!A21</f>
        <v>P18</v>
      </c>
      <c r="B21" s="2">
        <f>'Data Tables'!N53</f>
        <v>27.695788509735877</v>
      </c>
      <c r="C21" s="2">
        <f>'Data Tables'!P53</f>
        <v>16.431686909581646</v>
      </c>
      <c r="D21" s="2">
        <f>'Data Tables'!R53</f>
        <v>38.959890109890111</v>
      </c>
      <c r="E21" s="27" t="str">
        <f>Questionnaire!D21</f>
        <v>F</v>
      </c>
      <c r="F21" s="28">
        <f>Questionnaire!E21</f>
        <v>24</v>
      </c>
      <c r="G21" s="28" t="str">
        <f>Questionnaire!F21</f>
        <v>N</v>
      </c>
      <c r="H21" s="28">
        <f>Questionnaire!G21</f>
        <v>5</v>
      </c>
      <c r="I21" s="27" t="str">
        <f>Questionnaire!H21</f>
        <v>Y</v>
      </c>
      <c r="J21" s="27" t="str">
        <f>Questionnaire!I21</f>
        <v>Y</v>
      </c>
      <c r="K21" s="2">
        <f>Questionnaire!J21</f>
        <v>50</v>
      </c>
      <c r="L21" s="29"/>
      <c r="N21" s="2" t="str">
        <f t="shared" si="4"/>
        <v/>
      </c>
      <c r="O21" s="2">
        <f t="shared" si="5"/>
        <v>27.695788509735877</v>
      </c>
      <c r="P21" s="40"/>
      <c r="Q21" s="40"/>
      <c r="R21" s="40"/>
      <c r="T21" s="2">
        <f t="shared" si="6"/>
        <v>27.695788509735877</v>
      </c>
      <c r="U21" s="2" t="str">
        <f t="shared" si="7"/>
        <v/>
      </c>
    </row>
    <row r="22" spans="1:21" x14ac:dyDescent="0.25">
      <c r="A22" s="1" t="str">
        <f>'Data Tables'!A22</f>
        <v>P19</v>
      </c>
      <c r="B22" s="2">
        <f>'Data Tables'!N54</f>
        <v>24.050688672463831</v>
      </c>
      <c r="C22" s="2">
        <f>'Data Tables'!P54</f>
        <v>9.9897983975592428</v>
      </c>
      <c r="D22" s="2">
        <f>'Data Tables'!R54</f>
        <v>38.111578947368415</v>
      </c>
      <c r="E22" s="27" t="str">
        <f>Questionnaire!D22</f>
        <v>M</v>
      </c>
      <c r="F22" s="28">
        <f>Questionnaire!E22</f>
        <v>30</v>
      </c>
      <c r="G22" s="28" t="str">
        <f>Questionnaire!F22</f>
        <v>N</v>
      </c>
      <c r="H22" s="28">
        <f>Questionnaire!G22</f>
        <v>8</v>
      </c>
      <c r="I22" s="27" t="str">
        <f>Questionnaire!H22</f>
        <v>Y</v>
      </c>
      <c r="J22" s="27" t="str">
        <f>Questionnaire!I22</f>
        <v>Y</v>
      </c>
      <c r="K22" s="2">
        <f>Questionnaire!J22</f>
        <v>0</v>
      </c>
      <c r="L22" s="29"/>
      <c r="N22" s="2" t="str">
        <f t="shared" si="4"/>
        <v/>
      </c>
      <c r="O22" s="2">
        <f t="shared" si="5"/>
        <v>24.050688672463831</v>
      </c>
      <c r="P22" s="40"/>
      <c r="Q22" s="40"/>
      <c r="R22" s="40"/>
      <c r="T22" s="2" t="str">
        <f t="shared" si="6"/>
        <v/>
      </c>
      <c r="U22" s="2">
        <f t="shared" si="7"/>
        <v>24.050688672463831</v>
      </c>
    </row>
    <row r="23" spans="1:21" x14ac:dyDescent="0.25">
      <c r="A23" s="56" t="str">
        <f>'Data Tables'!A23</f>
        <v>P20</v>
      </c>
      <c r="B23" s="2">
        <f>'Data Tables'!N55</f>
        <v>28.850540870540868</v>
      </c>
      <c r="C23" s="2">
        <f>'Data Tables'!P55</f>
        <v>16.194268554268554</v>
      </c>
      <c r="D23" s="2">
        <f>'Data Tables'!R55</f>
        <v>41.506813186813176</v>
      </c>
      <c r="E23" s="27" t="str">
        <f>Questionnaire!D23</f>
        <v>M</v>
      </c>
      <c r="F23" s="28">
        <f>Questionnaire!E23</f>
        <v>32</v>
      </c>
      <c r="G23" s="28" t="str">
        <f>Questionnaire!F23</f>
        <v>N</v>
      </c>
      <c r="H23" s="28">
        <f>Questionnaire!G23</f>
        <v>8</v>
      </c>
      <c r="I23" s="27" t="str">
        <f>Questionnaire!H23</f>
        <v>Y</v>
      </c>
      <c r="J23" s="27" t="str">
        <f>Questionnaire!I23</f>
        <v>Y</v>
      </c>
      <c r="K23" s="2">
        <f>Questionnaire!J23</f>
        <v>10</v>
      </c>
      <c r="L23" s="29"/>
      <c r="N23" s="2" t="str">
        <f t="shared" si="4"/>
        <v/>
      </c>
      <c r="O23" s="2">
        <f t="shared" si="5"/>
        <v>28.850540870540868</v>
      </c>
      <c r="P23" s="40"/>
      <c r="Q23" s="40"/>
      <c r="R23" s="40"/>
      <c r="T23" s="2" t="str">
        <f t="shared" si="6"/>
        <v/>
      </c>
      <c r="U23" s="2">
        <f t="shared" si="7"/>
        <v>28.850540870540868</v>
      </c>
    </row>
    <row r="24" spans="1:21" x14ac:dyDescent="0.25">
      <c r="A24" s="56" t="str">
        <f>'Data Tables'!A24</f>
        <v>P21</v>
      </c>
      <c r="B24" s="2">
        <f>'Data Tables'!N56</f>
        <v>21.391580615930597</v>
      </c>
      <c r="C24" s="2">
        <f>'Data Tables'!P56</f>
        <v>9.2031207460312352</v>
      </c>
      <c r="D24" s="2">
        <f>'Data Tables'!R56</f>
        <v>33.580040485829954</v>
      </c>
      <c r="E24" s="27" t="str">
        <f>Questionnaire!D24</f>
        <v>M</v>
      </c>
      <c r="F24" s="28">
        <f>Questionnaire!E24</f>
        <v>26</v>
      </c>
      <c r="G24" s="28" t="str">
        <f>Questionnaire!F24</f>
        <v>N</v>
      </c>
      <c r="H24" s="28">
        <f>Questionnaire!G24</f>
        <v>5</v>
      </c>
      <c r="I24" s="27" t="str">
        <f>Questionnaire!H24</f>
        <v>Y</v>
      </c>
      <c r="J24" s="27" t="str">
        <f>Questionnaire!I24</f>
        <v>Y</v>
      </c>
      <c r="K24" s="2">
        <f>Questionnaire!J24</f>
        <v>50</v>
      </c>
      <c r="L24" s="29"/>
      <c r="N24" s="2" t="str">
        <f t="shared" si="4"/>
        <v/>
      </c>
      <c r="O24" s="2">
        <f t="shared" si="5"/>
        <v>21.391580615930597</v>
      </c>
      <c r="P24" s="40"/>
      <c r="Q24" s="40"/>
      <c r="R24" s="40"/>
      <c r="T24" s="2" t="str">
        <f t="shared" si="6"/>
        <v/>
      </c>
      <c r="U24" s="2">
        <f t="shared" si="7"/>
        <v>21.391580615930597</v>
      </c>
    </row>
    <row r="25" spans="1:21" x14ac:dyDescent="0.25">
      <c r="A25" s="56" t="str">
        <f>'Data Tables'!A25</f>
        <v>P22</v>
      </c>
      <c r="B25" s="2">
        <f>'Data Tables'!N57</f>
        <v>27.031639216639213</v>
      </c>
      <c r="C25" s="2">
        <f>'Data Tables'!P57</f>
        <v>12.662998712998712</v>
      </c>
      <c r="D25" s="2">
        <f>'Data Tables'!R57</f>
        <v>41.40027972027972</v>
      </c>
      <c r="E25" s="27" t="str">
        <f>Questionnaire!D25</f>
        <v>F</v>
      </c>
      <c r="F25" s="28">
        <f>Questionnaire!E25</f>
        <v>27</v>
      </c>
      <c r="G25" s="28" t="str">
        <f>Questionnaire!F25</f>
        <v>N</v>
      </c>
      <c r="H25" s="28">
        <f>Questionnaire!G25</f>
        <v>8</v>
      </c>
      <c r="I25" s="27" t="str">
        <f>Questionnaire!H25</f>
        <v>Y</v>
      </c>
      <c r="J25" s="27" t="str">
        <f>Questionnaire!I25</f>
        <v>Y</v>
      </c>
      <c r="K25" s="2">
        <f>Questionnaire!J25</f>
        <v>50</v>
      </c>
      <c r="L25" s="29"/>
      <c r="N25" s="2" t="str">
        <f t="shared" si="4"/>
        <v/>
      </c>
      <c r="O25" s="2">
        <f t="shared" si="5"/>
        <v>27.031639216639213</v>
      </c>
      <c r="P25" s="40"/>
      <c r="Q25" s="40"/>
      <c r="R25" s="40"/>
      <c r="T25" s="2">
        <f t="shared" si="6"/>
        <v>27.031639216639213</v>
      </c>
      <c r="U25" s="2" t="str">
        <f t="shared" si="7"/>
        <v/>
      </c>
    </row>
    <row r="26" spans="1:21" x14ac:dyDescent="0.25">
      <c r="A26" s="56" t="str">
        <f>'Data Tables'!A26</f>
        <v>P23</v>
      </c>
      <c r="B26" s="2">
        <f>'Data Tables'!N58</f>
        <v>26.089360902255642</v>
      </c>
      <c r="C26" s="2">
        <f>'Data Tables'!P58</f>
        <v>13.785864661654136</v>
      </c>
      <c r="D26" s="2">
        <f>'Data Tables'!R58</f>
        <v>38.392857142857146</v>
      </c>
      <c r="E26" s="27" t="str">
        <f>Questionnaire!D26</f>
        <v>M</v>
      </c>
      <c r="F26" s="28">
        <f>Questionnaire!E26</f>
        <v>25</v>
      </c>
      <c r="G26" s="28" t="str">
        <f>Questionnaire!F26</f>
        <v>N</v>
      </c>
      <c r="H26" s="28">
        <f>Questionnaire!G26</f>
        <v>10</v>
      </c>
      <c r="I26" s="27" t="str">
        <f>Questionnaire!H26</f>
        <v>Y</v>
      </c>
      <c r="J26" s="27" t="str">
        <f>Questionnaire!I26</f>
        <v>Y</v>
      </c>
      <c r="K26" s="2">
        <f>Questionnaire!J26</f>
        <v>50</v>
      </c>
      <c r="L26" s="29"/>
      <c r="N26" s="2" t="str">
        <f t="shared" si="4"/>
        <v/>
      </c>
      <c r="O26" s="2">
        <f t="shared" si="5"/>
        <v>26.089360902255642</v>
      </c>
      <c r="P26" s="40"/>
      <c r="Q26" s="40"/>
      <c r="R26" s="40"/>
      <c r="T26" s="2" t="str">
        <f t="shared" si="6"/>
        <v/>
      </c>
      <c r="U26" s="2">
        <f t="shared" si="7"/>
        <v>26.089360902255642</v>
      </c>
    </row>
    <row r="27" spans="1:21" x14ac:dyDescent="0.25">
      <c r="A27" s="56" t="str">
        <f>'Data Tables'!A27</f>
        <v>P24</v>
      </c>
      <c r="B27" s="2">
        <f>'Data Tables'!N59</f>
        <v>23.249926739926742</v>
      </c>
      <c r="C27" s="2">
        <f>'Data Tables'!P59</f>
        <v>12.755091575091575</v>
      </c>
      <c r="D27" s="2">
        <f>'Data Tables'!R59</f>
        <v>33.744761904761909</v>
      </c>
      <c r="E27" s="27" t="str">
        <f>Questionnaire!D27</f>
        <v>F</v>
      </c>
      <c r="F27" s="28">
        <f>Questionnaire!E27</f>
        <v>36</v>
      </c>
      <c r="G27" s="28" t="str">
        <f>Questionnaire!F27</f>
        <v>N</v>
      </c>
      <c r="H27" s="28">
        <f>Questionnaire!G27</f>
        <v>10</v>
      </c>
      <c r="I27" s="27" t="str">
        <f>Questionnaire!H27</f>
        <v>Y</v>
      </c>
      <c r="J27" s="27" t="str">
        <f>Questionnaire!I27</f>
        <v>Y</v>
      </c>
      <c r="K27" s="2">
        <f>Questionnaire!J27</f>
        <v>30</v>
      </c>
      <c r="L27" s="29"/>
      <c r="N27" s="2" t="str">
        <f t="shared" si="4"/>
        <v/>
      </c>
      <c r="O27" s="2">
        <f t="shared" si="5"/>
        <v>23.249926739926742</v>
      </c>
      <c r="P27" s="40"/>
      <c r="Q27" s="40"/>
      <c r="R27" s="40"/>
      <c r="T27" s="2">
        <f t="shared" si="6"/>
        <v>23.249926739926742</v>
      </c>
      <c r="U27" s="2" t="str">
        <f t="shared" si="7"/>
        <v/>
      </c>
    </row>
    <row r="28" spans="1:21" x14ac:dyDescent="0.25">
      <c r="A28" s="56" t="str">
        <f>'Data Tables'!A28</f>
        <v>P25</v>
      </c>
      <c r="B28" s="2">
        <f>'Data Tables'!N60</f>
        <v>26.987845720862964</v>
      </c>
      <c r="C28" s="2">
        <f>'Data Tables'!P60</f>
        <v>17.364262870297352</v>
      </c>
      <c r="D28" s="2">
        <f>'Data Tables'!R60</f>
        <v>36.611428571428569</v>
      </c>
      <c r="E28" s="27" t="str">
        <f>Questionnaire!D28</f>
        <v>M</v>
      </c>
      <c r="F28" s="28">
        <f>Questionnaire!E28</f>
        <v>27</v>
      </c>
      <c r="G28" s="28" t="str">
        <f>Questionnaire!F28</f>
        <v>N</v>
      </c>
      <c r="H28" s="28">
        <f>Questionnaire!G28</f>
        <v>10</v>
      </c>
      <c r="I28" s="27" t="str">
        <f>Questionnaire!H28</f>
        <v>Y</v>
      </c>
      <c r="J28" s="27" t="str">
        <f>Questionnaire!I28</f>
        <v>Y</v>
      </c>
      <c r="K28" s="2">
        <f>Questionnaire!J28</f>
        <v>50</v>
      </c>
      <c r="L28" s="29"/>
      <c r="N28" s="2" t="str">
        <f t="shared" si="4"/>
        <v/>
      </c>
      <c r="O28" s="2">
        <f t="shared" si="5"/>
        <v>26.987845720862964</v>
      </c>
      <c r="P28" s="40"/>
      <c r="Q28" s="40"/>
      <c r="R28" s="40"/>
      <c r="T28" s="2" t="str">
        <f t="shared" si="6"/>
        <v/>
      </c>
      <c r="U28" s="2">
        <f t="shared" si="7"/>
        <v>26.987845720862964</v>
      </c>
    </row>
    <row r="29" spans="1:21" x14ac:dyDescent="0.25">
      <c r="A29" s="56" t="str">
        <f>'Data Tables'!A29</f>
        <v>P26</v>
      </c>
      <c r="B29" s="2">
        <f>'Data Tables'!N61</f>
        <v>29.314539747004357</v>
      </c>
      <c r="C29" s="2">
        <f>'Data Tables'!P61</f>
        <v>14.235553020482239</v>
      </c>
      <c r="D29" s="2">
        <f>'Data Tables'!R61</f>
        <v>44.393526473526471</v>
      </c>
      <c r="E29" s="27" t="str">
        <f>Questionnaire!D29</f>
        <v>F</v>
      </c>
      <c r="F29" s="28">
        <f>Questionnaire!E29</f>
        <v>30</v>
      </c>
      <c r="G29" s="28" t="str">
        <f>Questionnaire!F29</f>
        <v>N</v>
      </c>
      <c r="H29" s="28">
        <f>Questionnaire!G29</f>
        <v>10</v>
      </c>
      <c r="I29" s="27" t="str">
        <f>Questionnaire!H29</f>
        <v>Y</v>
      </c>
      <c r="J29" s="27" t="str">
        <f>Questionnaire!I29</f>
        <v>Y</v>
      </c>
      <c r="K29" s="2">
        <f>Questionnaire!J29</f>
        <v>50</v>
      </c>
      <c r="L29" s="29"/>
      <c r="N29" s="2" t="str">
        <f t="shared" si="4"/>
        <v/>
      </c>
      <c r="O29" s="2">
        <f t="shared" si="5"/>
        <v>29.314539747004357</v>
      </c>
      <c r="P29" s="40"/>
      <c r="Q29" s="40"/>
      <c r="R29" s="40"/>
      <c r="T29" s="2">
        <f t="shared" si="6"/>
        <v>29.314539747004357</v>
      </c>
      <c r="U29" s="2" t="str">
        <f t="shared" si="7"/>
        <v/>
      </c>
    </row>
    <row r="30" spans="1:21" x14ac:dyDescent="0.25">
      <c r="A30" s="56" t="str">
        <f>'Data Tables'!A30</f>
        <v>P27</v>
      </c>
      <c r="B30" s="2">
        <f>'Data Tables'!N62</f>
        <v>18.459891237341559</v>
      </c>
      <c r="C30" s="2">
        <f>'Data Tables'!P62</f>
        <v>7.5842269191275644</v>
      </c>
      <c r="D30" s="2">
        <f>'Data Tables'!R62</f>
        <v>29.335555555555555</v>
      </c>
      <c r="E30" s="27" t="str">
        <f>Questionnaire!D30</f>
        <v>M</v>
      </c>
      <c r="F30" s="28">
        <f>Questionnaire!E30</f>
        <v>67</v>
      </c>
      <c r="G30" s="28" t="str">
        <f>Questionnaire!F30</f>
        <v>Y</v>
      </c>
      <c r="H30" s="28">
        <f>Questionnaire!G30</f>
        <v>0</v>
      </c>
      <c r="I30" s="27" t="str">
        <f>Questionnaire!H30</f>
        <v>Y</v>
      </c>
      <c r="J30" s="27" t="str">
        <f>Questionnaire!I30</f>
        <v>Y</v>
      </c>
      <c r="K30" s="2">
        <f>Questionnaire!J30</f>
        <v>15</v>
      </c>
      <c r="L30" s="29"/>
      <c r="N30" s="2">
        <f t="shared" si="4"/>
        <v>18.459891237341559</v>
      </c>
      <c r="O30" s="2" t="str">
        <f t="shared" si="5"/>
        <v/>
      </c>
      <c r="P30" s="40"/>
      <c r="Q30" s="40"/>
      <c r="R30" s="40"/>
      <c r="T30" s="2" t="str">
        <f t="shared" si="6"/>
        <v/>
      </c>
      <c r="U30" s="2">
        <f t="shared" si="7"/>
        <v>18.459891237341559</v>
      </c>
    </row>
    <row r="31" spans="1:21" x14ac:dyDescent="0.25">
      <c r="A31" s="56" t="str">
        <f>'Data Tables'!A31</f>
        <v>P28</v>
      </c>
      <c r="B31" s="2">
        <f>'Data Tables'!N63</f>
        <v>23.040931075675317</v>
      </c>
      <c r="C31" s="2">
        <f>'Data Tables'!P63</f>
        <v>12.51805047283308</v>
      </c>
      <c r="D31" s="2">
        <f>'Data Tables'!R63</f>
        <v>33.563811678517553</v>
      </c>
      <c r="E31" s="27" t="str">
        <f>Questionnaire!D31</f>
        <v>M</v>
      </c>
      <c r="F31" s="28">
        <f>Questionnaire!E31</f>
        <v>27</v>
      </c>
      <c r="G31" s="28" t="str">
        <f>Questionnaire!F31</f>
        <v>Y</v>
      </c>
      <c r="H31" s="28">
        <f>Questionnaire!G31</f>
        <v>0</v>
      </c>
      <c r="I31" s="27" t="str">
        <f>Questionnaire!H31</f>
        <v>Y</v>
      </c>
      <c r="J31" s="27" t="str">
        <f>Questionnaire!I31</f>
        <v>Y</v>
      </c>
      <c r="K31" s="2">
        <f>Questionnaire!J31</f>
        <v>15</v>
      </c>
      <c r="L31" s="29"/>
      <c r="N31" s="2">
        <f t="shared" si="4"/>
        <v>23.040931075675317</v>
      </c>
      <c r="O31" s="2" t="str">
        <f t="shared" si="5"/>
        <v/>
      </c>
      <c r="P31" s="40"/>
      <c r="Q31" s="40"/>
      <c r="R31" s="40"/>
      <c r="T31" s="2" t="str">
        <f t="shared" si="6"/>
        <v/>
      </c>
      <c r="U31" s="2">
        <f t="shared" si="7"/>
        <v>23.040931075675317</v>
      </c>
    </row>
    <row r="32" spans="1:21" x14ac:dyDescent="0.25">
      <c r="P32" s="17"/>
      <c r="Q32" s="17"/>
      <c r="R32" s="17"/>
    </row>
    <row r="33" spans="9:21" x14ac:dyDescent="0.25">
      <c r="P33" s="17"/>
      <c r="Q33" s="17"/>
      <c r="R33" s="17"/>
    </row>
    <row r="34" spans="9:21" x14ac:dyDescent="0.25">
      <c r="M34" s="5" t="s">
        <v>5</v>
      </c>
      <c r="N34" s="5" t="s">
        <v>27</v>
      </c>
      <c r="O34" s="5" t="s">
        <v>28</v>
      </c>
      <c r="P34" s="41"/>
      <c r="Q34" s="41"/>
      <c r="R34" s="41"/>
      <c r="S34" s="5" t="s">
        <v>5</v>
      </c>
      <c r="T34" s="5" t="s">
        <v>33</v>
      </c>
      <c r="U34" s="5" t="s">
        <v>32</v>
      </c>
    </row>
    <row r="35" spans="9:21" x14ac:dyDescent="0.25">
      <c r="M35" s="7" t="s">
        <v>6</v>
      </c>
      <c r="N35" s="23">
        <f>SUMIF(G4:G31,"=Y",B4:B31)/COUNTIF(G4:G31,"=Y")</f>
        <v>27.06925135407144</v>
      </c>
      <c r="O35" s="23">
        <f>SUMIF(G4:G31,"=N",B4:B31)/COUNTIF(G4:G31,"=N")</f>
        <v>24.70430484282209</v>
      </c>
      <c r="P35" s="46"/>
      <c r="Q35" s="42"/>
      <c r="R35" s="42"/>
      <c r="S35" s="5" t="s">
        <v>6</v>
      </c>
      <c r="T35" s="2">
        <f>AVERAGE(T4:T31)</f>
        <v>24.228118087087452</v>
      </c>
      <c r="U35" s="2">
        <f>AVERAGE(U4:U31)</f>
        <v>26.270702747026995</v>
      </c>
    </row>
    <row r="36" spans="9:21" x14ac:dyDescent="0.25">
      <c r="M36" s="7" t="s">
        <v>29</v>
      </c>
      <c r="N36" s="2">
        <f>STDEV(N4:N31)/SQRT(COUNTIF(G4:G31,"=Y"))</f>
        <v>1.825056974643873</v>
      </c>
      <c r="O36" s="2">
        <f>STDEV(O4:O31)/SQRT(COUNTIF(G4:G31,"=Y"))</f>
        <v>1.3346475364528598</v>
      </c>
      <c r="P36" s="22"/>
      <c r="Q36" s="22"/>
      <c r="R36" s="22"/>
      <c r="S36" s="5" t="s">
        <v>29</v>
      </c>
      <c r="T36" s="2">
        <f>STDEV(T4:T31)/SQRT(COUNT(T4:T31))</f>
        <v>1.2520051603540436</v>
      </c>
      <c r="U36" s="2">
        <f>STDEV(U4:U31)/SQRT(COUNT(U4:U31))</f>
        <v>1.0292031574145506</v>
      </c>
    </row>
    <row r="37" spans="9:21" x14ac:dyDescent="0.25">
      <c r="P37" s="17"/>
      <c r="Q37" s="17"/>
      <c r="R37" s="17"/>
    </row>
    <row r="38" spans="9:21" ht="17.399999999999999" x14ac:dyDescent="0.3">
      <c r="I38" s="43" t="s">
        <v>20</v>
      </c>
    </row>
    <row r="39" spans="9:21" ht="18" x14ac:dyDescent="0.35">
      <c r="I39" s="44" t="s">
        <v>22</v>
      </c>
      <c r="T39" s="17"/>
    </row>
    <row r="40" spans="9:21" ht="17.399999999999999" x14ac:dyDescent="0.3">
      <c r="I40" s="45">
        <f>CORREL(H4:H31,B4:B31)</f>
        <v>0.16462283124009272</v>
      </c>
      <c r="S40" s="17"/>
    </row>
    <row r="56" spans="9:9" ht="17.399999999999999" x14ac:dyDescent="0.3">
      <c r="I56" s="43" t="s">
        <v>20</v>
      </c>
    </row>
    <row r="57" spans="9:9" ht="18" x14ac:dyDescent="0.35">
      <c r="I57" s="44" t="s">
        <v>21</v>
      </c>
    </row>
    <row r="58" spans="9:9" ht="17.399999999999999" x14ac:dyDescent="0.3">
      <c r="I58" s="45">
        <f>CORREL(F4:F31,B4:B31)</f>
        <v>-0.39613341622777298</v>
      </c>
    </row>
  </sheetData>
  <mergeCells count="13">
    <mergeCell ref="N1:O2"/>
    <mergeCell ref="T1:U2"/>
    <mergeCell ref="G2:G3"/>
    <mergeCell ref="H2:H3"/>
    <mergeCell ref="I2:I3"/>
    <mergeCell ref="J2:J3"/>
    <mergeCell ref="K2:K3"/>
    <mergeCell ref="B1:D1"/>
    <mergeCell ref="E1:K1"/>
    <mergeCell ref="A2:A3"/>
    <mergeCell ref="B2:D2"/>
    <mergeCell ref="E2:E3"/>
    <mergeCell ref="F2:F3"/>
  </mergeCells>
  <phoneticPr fontId="0" type="noConversion"/>
  <pageMargins left="0.75" right="0.75" top="1" bottom="1" header="0.5" footer="0.5"/>
  <pageSetup paperSize="9" orientation="portrait" horizontalDpi="4294967293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A23" sqref="A23"/>
    </sheetView>
  </sheetViews>
  <sheetFormatPr defaultRowHeight="13.2" x14ac:dyDescent="0.25"/>
  <sheetData>
    <row r="1" spans="1:10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</row>
    <row r="4" spans="1:10" x14ac:dyDescent="0.25">
      <c r="A4" s="30"/>
      <c r="B4" s="30"/>
      <c r="C4" s="30"/>
      <c r="D4" s="30"/>
      <c r="E4" s="30"/>
      <c r="F4" s="30"/>
      <c r="G4" s="30"/>
      <c r="H4" s="30"/>
      <c r="I4" s="30"/>
      <c r="J4" s="30"/>
    </row>
    <row r="5" spans="1:10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</row>
    <row r="6" spans="1:10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</row>
    <row r="7" spans="1:10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</row>
    <row r="8" spans="1:10" x14ac:dyDescent="0.25">
      <c r="A8" s="30"/>
      <c r="B8" s="30"/>
      <c r="C8" s="30"/>
      <c r="D8" s="30"/>
      <c r="E8" s="30"/>
      <c r="F8" s="30"/>
      <c r="G8" s="30"/>
      <c r="H8" s="30"/>
      <c r="I8" s="30"/>
      <c r="J8" s="30"/>
    </row>
    <row r="9" spans="1:10" x14ac:dyDescent="0.25">
      <c r="A9" s="30"/>
      <c r="B9" s="30"/>
      <c r="C9" s="30"/>
      <c r="D9" s="30"/>
      <c r="E9" s="30"/>
      <c r="F9" s="30"/>
      <c r="G9" s="30"/>
      <c r="H9" s="30"/>
      <c r="I9" s="30"/>
      <c r="J9" s="30"/>
    </row>
    <row r="10" spans="1:10" x14ac:dyDescent="0.25">
      <c r="A10" s="30"/>
      <c r="B10" s="30"/>
      <c r="C10" s="30"/>
      <c r="D10" s="30"/>
      <c r="E10" s="30"/>
      <c r="F10" s="30"/>
      <c r="G10" s="30"/>
      <c r="H10" s="30"/>
      <c r="I10" s="30"/>
      <c r="J10" s="30"/>
    </row>
    <row r="11" spans="1:10" x14ac:dyDescent="0.25">
      <c r="A11" s="30"/>
      <c r="B11" s="30"/>
      <c r="C11" s="30"/>
      <c r="D11" s="30"/>
      <c r="E11" s="30"/>
      <c r="F11" s="30"/>
      <c r="G11" s="30"/>
      <c r="H11" s="30"/>
      <c r="I11" s="30"/>
      <c r="J11" s="30"/>
    </row>
    <row r="12" spans="1:10" x14ac:dyDescent="0.25">
      <c r="A12" s="30"/>
      <c r="B12" s="30"/>
      <c r="C12" s="30"/>
      <c r="D12" s="30"/>
      <c r="E12" s="30"/>
      <c r="F12" s="30"/>
      <c r="G12" s="30"/>
      <c r="H12" s="30"/>
      <c r="I12" s="30"/>
      <c r="J12" s="30"/>
    </row>
    <row r="13" spans="1:10" x14ac:dyDescent="0.25">
      <c r="A13" s="30"/>
      <c r="B13" s="30"/>
      <c r="C13" s="30"/>
      <c r="D13" s="30"/>
      <c r="E13" s="30"/>
      <c r="F13" s="30"/>
      <c r="G13" s="30"/>
      <c r="H13" s="30"/>
      <c r="I13" s="30"/>
      <c r="J13" s="30"/>
    </row>
    <row r="14" spans="1:10" x14ac:dyDescent="0.25">
      <c r="A14" s="30"/>
      <c r="B14" s="30"/>
      <c r="C14" s="30"/>
      <c r="D14" s="30"/>
      <c r="E14" s="30"/>
      <c r="F14" s="30"/>
      <c r="G14" s="30"/>
      <c r="H14" s="30"/>
      <c r="I14" s="30"/>
      <c r="J14" s="30"/>
    </row>
    <row r="15" spans="1:10" x14ac:dyDescent="0.25">
      <c r="A15" s="30"/>
      <c r="B15" s="30"/>
      <c r="C15" s="30"/>
      <c r="D15" s="30"/>
      <c r="E15" s="30"/>
      <c r="F15" s="30"/>
      <c r="G15" s="30"/>
      <c r="H15" s="30"/>
      <c r="I15" s="30"/>
      <c r="J15" s="30"/>
    </row>
    <row r="16" spans="1:10" x14ac:dyDescent="0.25">
      <c r="A16" s="30"/>
      <c r="B16" s="30"/>
      <c r="C16" s="30"/>
      <c r="D16" s="30"/>
      <c r="E16" s="30"/>
      <c r="F16" s="30"/>
      <c r="G16" s="30"/>
      <c r="H16" s="30"/>
      <c r="I16" s="30"/>
      <c r="J16" s="30"/>
    </row>
    <row r="17" spans="1:10" x14ac:dyDescent="0.25">
      <c r="A17" s="30"/>
      <c r="B17" s="30"/>
      <c r="C17" s="30"/>
      <c r="D17" s="30"/>
      <c r="E17" s="30"/>
      <c r="F17" s="30"/>
      <c r="G17" s="30"/>
      <c r="H17" s="30"/>
      <c r="I17" s="30"/>
      <c r="J17" s="30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  <c r="J18" s="30"/>
    </row>
    <row r="19" spans="1:10" x14ac:dyDescent="0.25">
      <c r="A19" s="30"/>
      <c r="B19" s="30"/>
      <c r="C19" s="30"/>
      <c r="D19" s="30"/>
      <c r="E19" s="30"/>
      <c r="F19" s="30"/>
      <c r="G19" s="30"/>
      <c r="H19" s="30"/>
      <c r="I19" s="30"/>
      <c r="J19" s="30"/>
    </row>
    <row r="20" spans="1:10" x14ac:dyDescent="0.25">
      <c r="A20" s="30"/>
      <c r="B20" s="30"/>
      <c r="C20" s="30"/>
      <c r="D20" s="30"/>
      <c r="E20" s="30"/>
      <c r="F20" s="30"/>
      <c r="G20" s="30"/>
      <c r="H20" s="30"/>
      <c r="I20" s="30"/>
      <c r="J20" s="30"/>
    </row>
    <row r="21" spans="1:10" x14ac:dyDescent="0.25">
      <c r="A21" s="30"/>
      <c r="B21" s="30"/>
      <c r="C21" s="30"/>
      <c r="D21" s="30"/>
      <c r="E21" s="30"/>
      <c r="F21" s="30"/>
      <c r="G21" s="30"/>
      <c r="H21" s="30"/>
      <c r="I21" s="30"/>
      <c r="J21" s="30"/>
    </row>
  </sheetData>
  <phoneticPr fontId="0" type="noConversion"/>
  <pageMargins left="0.75" right="0.75" top="1" bottom="1" header="0.5" footer="0.5"/>
  <pageSetup orientation="portrait" horizontalDpi="4294967293" verticalDpi="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5"/>
  <sheetViews>
    <sheetView zoomScaleNormal="100" workbookViewId="0">
      <selection activeCell="A4" sqref="A4"/>
    </sheetView>
  </sheetViews>
  <sheetFormatPr defaultRowHeight="13.2" x14ac:dyDescent="0.25"/>
  <sheetData>
    <row r="1" spans="1:1" x14ac:dyDescent="0.25">
      <c r="A1" t="s">
        <v>39</v>
      </c>
    </row>
    <row r="3" spans="1:1" x14ac:dyDescent="0.25">
      <c r="A3" t="s">
        <v>41</v>
      </c>
    </row>
    <row r="5" spans="1:1" x14ac:dyDescent="0.25">
      <c r="A5" t="s">
        <v>40</v>
      </c>
    </row>
  </sheetData>
  <phoneticPr fontId="0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Data Tables</vt:lpstr>
      <vt:lpstr>Questionnaire</vt:lpstr>
      <vt:lpstr>Anovas</vt:lpstr>
      <vt:lpstr>Relationships</vt:lpstr>
      <vt:lpstr>Keyboards</vt:lpstr>
      <vt:lpstr>CHI99</vt:lpstr>
      <vt:lpstr>group</vt:lpstr>
      <vt:lpstr>overall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MacKenzie</dc:creator>
  <cp:lastModifiedBy>mack</cp:lastModifiedBy>
  <dcterms:created xsi:type="dcterms:W3CDTF">2003-01-23T11:12:43Z</dcterms:created>
  <dcterms:modified xsi:type="dcterms:W3CDTF">2023-04-25T09:27:03Z</dcterms:modified>
</cp:coreProperties>
</file>