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35" yWindow="210" windowWidth="24240" windowHeight="111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V23" i="1"/>
  <c r="V24"/>
  <c r="V25"/>
  <c r="V26"/>
  <c r="V28"/>
  <c r="V29"/>
  <c r="V30"/>
  <c r="T23"/>
  <c r="T24"/>
  <c r="T25"/>
  <c r="T26"/>
  <c r="T28"/>
  <c r="T29"/>
  <c r="T30"/>
  <c r="R23"/>
  <c r="R24"/>
  <c r="R25"/>
  <c r="R26"/>
  <c r="R27"/>
  <c r="R28"/>
  <c r="R29"/>
  <c r="R30"/>
  <c r="V22"/>
  <c r="T22"/>
  <c r="R22"/>
  <c r="M23"/>
  <c r="M24"/>
  <c r="M25"/>
  <c r="M26"/>
  <c r="M28"/>
  <c r="M29"/>
  <c r="M30"/>
  <c r="M22"/>
  <c r="K23"/>
  <c r="K24"/>
  <c r="K25"/>
  <c r="K26"/>
  <c r="K28"/>
  <c r="K29"/>
  <c r="K30"/>
  <c r="K22"/>
  <c r="I23"/>
  <c r="I24"/>
  <c r="I25"/>
  <c r="I26"/>
  <c r="I28"/>
  <c r="I29"/>
  <c r="I30"/>
  <c r="I22"/>
  <c r="V7"/>
  <c r="V8"/>
  <c r="V9"/>
  <c r="V10"/>
  <c r="V11"/>
  <c r="V12"/>
  <c r="V13"/>
  <c r="V14"/>
  <c r="V6"/>
  <c r="T7"/>
  <c r="T8"/>
  <c r="T9"/>
  <c r="T10"/>
  <c r="T11"/>
  <c r="T12"/>
  <c r="T13"/>
  <c r="T14"/>
  <c r="T6"/>
  <c r="R7"/>
  <c r="R8"/>
  <c r="R9"/>
  <c r="R10"/>
  <c r="R11"/>
  <c r="R12"/>
  <c r="R13"/>
  <c r="R14"/>
  <c r="R6"/>
  <c r="M7"/>
  <c r="M8"/>
  <c r="M9"/>
  <c r="M10"/>
  <c r="M11"/>
  <c r="M12"/>
  <c r="M13"/>
  <c r="M14"/>
  <c r="M6"/>
  <c r="K7"/>
  <c r="K8"/>
  <c r="K9"/>
  <c r="K10"/>
  <c r="K11"/>
  <c r="K12"/>
  <c r="K13"/>
  <c r="K14"/>
  <c r="K6"/>
  <c r="I7"/>
  <c r="I8"/>
  <c r="I9"/>
  <c r="I10"/>
  <c r="I11"/>
  <c r="I12"/>
  <c r="I13"/>
  <c r="I14"/>
  <c r="I6"/>
  <c r="Q30"/>
  <c r="W30"/>
  <c r="J30" s="1"/>
  <c r="L30" s="1"/>
  <c r="Q29"/>
  <c r="S29"/>
  <c r="U29" s="1"/>
  <c r="J29"/>
  <c r="L29" s="1"/>
  <c r="W29"/>
  <c r="Q28"/>
  <c r="S28"/>
  <c r="U28" s="1"/>
  <c r="J28"/>
  <c r="L28" s="1"/>
  <c r="W28"/>
  <c r="Q27"/>
  <c r="W27"/>
  <c r="S27" s="1"/>
  <c r="Q26"/>
  <c r="S26"/>
  <c r="U26" s="1"/>
  <c r="J26"/>
  <c r="L26" s="1"/>
  <c r="W26"/>
  <c r="Q25"/>
  <c r="S25"/>
  <c r="U25" s="1"/>
  <c r="J25"/>
  <c r="L25" s="1"/>
  <c r="W25"/>
  <c r="Q24"/>
  <c r="S24"/>
  <c r="U24" s="1"/>
  <c r="J24"/>
  <c r="L24" s="1"/>
  <c r="W24"/>
  <c r="J23"/>
  <c r="L23"/>
  <c r="W23"/>
  <c r="S23"/>
  <c r="U23" s="1"/>
  <c r="Q23"/>
  <c r="H30"/>
  <c r="H29"/>
  <c r="H28"/>
  <c r="H27"/>
  <c r="I27" s="1"/>
  <c r="H26"/>
  <c r="H25"/>
  <c r="H24"/>
  <c r="H23"/>
  <c r="W22"/>
  <c r="S22" s="1"/>
  <c r="Q22"/>
  <c r="H22"/>
  <c r="C23"/>
  <c r="C24"/>
  <c r="C25"/>
  <c r="C26"/>
  <c r="C27"/>
  <c r="C28"/>
  <c r="C29"/>
  <c r="C30"/>
  <c r="C22"/>
  <c r="B23"/>
  <c r="B24"/>
  <c r="B25"/>
  <c r="D25" s="1"/>
  <c r="B26"/>
  <c r="B27"/>
  <c r="B28"/>
  <c r="D28" s="1"/>
  <c r="B29"/>
  <c r="B30"/>
  <c r="B22"/>
  <c r="D22" s="1"/>
  <c r="D27"/>
  <c r="D23"/>
  <c r="H17"/>
  <c r="U7"/>
  <c r="U8"/>
  <c r="U9"/>
  <c r="U10"/>
  <c r="U11"/>
  <c r="U12"/>
  <c r="U13"/>
  <c r="U14"/>
  <c r="U6"/>
  <c r="S7"/>
  <c r="S8"/>
  <c r="S9"/>
  <c r="S10"/>
  <c r="S11"/>
  <c r="S12"/>
  <c r="S13"/>
  <c r="S14"/>
  <c r="S6"/>
  <c r="L7"/>
  <c r="L8"/>
  <c r="L9"/>
  <c r="L10"/>
  <c r="L11"/>
  <c r="L12"/>
  <c r="L13"/>
  <c r="L14"/>
  <c r="L6"/>
  <c r="J7"/>
  <c r="J8"/>
  <c r="J9"/>
  <c r="J10"/>
  <c r="J11"/>
  <c r="J12"/>
  <c r="J13"/>
  <c r="J14"/>
  <c r="J6"/>
  <c r="W7"/>
  <c r="W8"/>
  <c r="W9"/>
  <c r="W10"/>
  <c r="W11"/>
  <c r="W12"/>
  <c r="W13"/>
  <c r="W14"/>
  <c r="W6"/>
  <c r="Q14"/>
  <c r="Q13"/>
  <c r="Q12"/>
  <c r="Q11"/>
  <c r="Q10"/>
  <c r="Q9"/>
  <c r="Q8"/>
  <c r="Q7"/>
  <c r="Q6"/>
  <c r="H6"/>
  <c r="U27" l="1"/>
  <c r="V27" s="1"/>
  <c r="T27"/>
  <c r="J27"/>
  <c r="S30"/>
  <c r="U30" s="1"/>
  <c r="J22"/>
  <c r="D29"/>
  <c r="D30"/>
  <c r="D24"/>
  <c r="D26"/>
  <c r="U22"/>
  <c r="L27" l="1"/>
  <c r="M27" s="1"/>
  <c r="K27"/>
  <c r="L22"/>
  <c r="H14"/>
  <c r="H13"/>
  <c r="H12"/>
  <c r="H11"/>
  <c r="H10"/>
  <c r="H9"/>
  <c r="H8"/>
  <c r="H7"/>
  <c r="C8"/>
  <c r="C9"/>
  <c r="D9" s="1"/>
  <c r="C6"/>
  <c r="D6" s="1"/>
  <c r="B7"/>
  <c r="C7" s="1"/>
  <c r="D7" s="1"/>
  <c r="B8"/>
  <c r="B9"/>
  <c r="B10"/>
  <c r="C10" s="1"/>
  <c r="B11"/>
  <c r="C11" s="1"/>
  <c r="B12"/>
  <c r="C12" s="1"/>
  <c r="B13"/>
  <c r="C13" s="1"/>
  <c r="B14"/>
  <c r="C14" s="1"/>
  <c r="B6"/>
  <c r="H1"/>
  <c r="D8" l="1"/>
  <c r="D14"/>
  <c r="D11"/>
  <c r="D10"/>
  <c r="D12"/>
  <c r="D13"/>
</calcChain>
</file>

<file path=xl/sharedStrings.xml><?xml version="1.0" encoding="utf-8"?>
<sst xmlns="http://schemas.openxmlformats.org/spreadsheetml/2006/main" count="78" uniqueCount="31">
  <si>
    <t>K_d, nM</t>
  </si>
  <si>
    <t>k_off, 1/s</t>
  </si>
  <si>
    <t>t_eq, s</t>
  </si>
  <si>
    <t>t_sep, s</t>
  </si>
  <si>
    <t>t_sep/t_eq</t>
  </si>
  <si>
    <t>k_on, 1/(nM*s)</t>
  </si>
  <si>
    <t>C_area</t>
  </si>
  <si>
    <t>A_area</t>
  </si>
  <si>
    <t>Tail_area</t>
  </si>
  <si>
    <t>B_0, nM</t>
  </si>
  <si>
    <t>V_inj, L</t>
  </si>
  <si>
    <t>10^-5</t>
  </si>
  <si>
    <t>L_2, cm</t>
  </si>
  <si>
    <t>L_1, cm</t>
  </si>
  <si>
    <t>lambda, 1/s</t>
  </si>
  <si>
    <t>k_off</t>
  </si>
  <si>
    <t>Calculations of peaks and tail areas, K_d, k_off, and k_on for L = 30 cm</t>
  </si>
  <si>
    <t>Calculations of peaks and tail areas, K_d, k_off, and k_on for L = 15 cm</t>
  </si>
  <si>
    <t>k_on</t>
  </si>
  <si>
    <t>K_d Err, %</t>
  </si>
  <si>
    <t>k_off Err, %</t>
  </si>
  <si>
    <t>k_on Err, %</t>
  </si>
  <si>
    <t>K_d Errors (%) vs. t_sep/t_eq</t>
  </si>
  <si>
    <t>k_off Errors (%) vs. t_sep/t_eq</t>
  </si>
  <si>
    <t>k_on Errors (%) vs. t_sep/t_eq</t>
  </si>
  <si>
    <t>A_tot, nM</t>
  </si>
  <si>
    <t>B_tot, nM</t>
  </si>
  <si>
    <t>v, cm/s</t>
  </si>
  <si>
    <t>v_A, cm/s</t>
  </si>
  <si>
    <t>W_0, cm</t>
  </si>
  <si>
    <r>
      <t>In the main text we denoted A_area, C_area, and Tail_area as s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, s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>, and s</t>
    </r>
    <r>
      <rPr>
        <vertAlign val="subscript"/>
        <sz val="11"/>
        <color theme="1"/>
        <rFont val="Calibri"/>
        <family val="2"/>
        <scheme val="minor"/>
      </rPr>
      <t>tail</t>
    </r>
    <r>
      <rPr>
        <sz val="11"/>
        <color theme="1"/>
        <rFont val="Calibri"/>
        <family val="2"/>
        <scheme val="minor"/>
      </rPr>
      <t xml:space="preserve">, respectively. </t>
    </r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</si>
</sst>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0" xfId="0" applyFill="1"/>
    <xf numFmtId="0" fontId="0" fillId="0" borderId="10" xfId="0" applyBorder="1"/>
    <xf numFmtId="0" fontId="0" fillId="0" borderId="11" xfId="0" applyBorder="1"/>
    <xf numFmtId="0" fontId="0" fillId="2" borderId="9" xfId="0" applyFill="1" applyBorder="1"/>
    <xf numFmtId="0" fontId="0" fillId="2" borderId="12" xfId="0" applyFill="1" applyBorder="1"/>
    <xf numFmtId="0" fontId="0" fillId="2" borderId="11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2" borderId="5" xfId="0" applyFill="1" applyBorder="1"/>
    <xf numFmtId="0" fontId="0" fillId="2" borderId="4" xfId="0" applyFill="1" applyBorder="1"/>
    <xf numFmtId="0" fontId="0" fillId="2" borderId="0" xfId="0" applyFill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2" borderId="7" xfId="0" applyFill="1" applyBorder="1"/>
    <xf numFmtId="0" fontId="0" fillId="2" borderId="8" xfId="0" applyFill="1" applyBorder="1"/>
    <xf numFmtId="0" fontId="0" fillId="0" borderId="9" xfId="0" applyBorder="1"/>
    <xf numFmtId="0" fontId="0" fillId="2" borderId="6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CA"/>
  <c:chart>
    <c:plotArea>
      <c:layout>
        <c:manualLayout>
          <c:layoutTarget val="inner"/>
          <c:xMode val="edge"/>
          <c:yMode val="edge"/>
          <c:x val="0.22600502806001713"/>
          <c:y val="3.5705993182387472E-2"/>
          <c:w val="0.73538561778138445"/>
          <c:h val="0.79287396129425736"/>
        </c:manualLayout>
      </c:layout>
      <c:scatterChart>
        <c:scatterStyle val="smoothMarker"/>
        <c:ser>
          <c:idx val="0"/>
          <c:order val="0"/>
          <c:tx>
            <c:v>B=K_d, L=30</c:v>
          </c:tx>
          <c:spPr>
            <a:ln w="19050">
              <a:solidFill>
                <a:srgbClr val="00B0F0"/>
              </a:solidFill>
            </a:ln>
          </c:spPr>
          <c:marker>
            <c:symbol val="diamond"/>
            <c:size val="5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</c:marker>
          <c:xVal>
            <c:numRef>
              <c:f>Sheet1!$D$6:$D$14</c:f>
              <c:numCache>
                <c:formatCode>General</c:formatCode>
                <c:ptCount val="9"/>
                <c:pt idx="0">
                  <c:v>1.0000000000000002E-3</c:v>
                </c:pt>
                <c:pt idx="1">
                  <c:v>2.3148148148148151E-3</c:v>
                </c:pt>
                <c:pt idx="2">
                  <c:v>4.6296296296296302E-3</c:v>
                </c:pt>
                <c:pt idx="3">
                  <c:v>6.9444444444444467E-3</c:v>
                </c:pt>
                <c:pt idx="4">
                  <c:v>1.0000000000000004E-2</c:v>
                </c:pt>
                <c:pt idx="5">
                  <c:v>2.3148148148148154E-2</c:v>
                </c:pt>
                <c:pt idx="6">
                  <c:v>4.6296296296296308E-2</c:v>
                </c:pt>
                <c:pt idx="7">
                  <c:v>6.9444444444444461E-2</c:v>
                </c:pt>
                <c:pt idx="8">
                  <c:v>0.10000000000000003</c:v>
                </c:pt>
              </c:numCache>
            </c:numRef>
          </c:xVal>
          <c:yVal>
            <c:numRef>
              <c:f>Sheet1!$I$6:$I$14</c:f>
              <c:numCache>
                <c:formatCode>General</c:formatCode>
                <c:ptCount val="9"/>
                <c:pt idx="0">
                  <c:v>0.34375007651808193</c:v>
                </c:pt>
                <c:pt idx="1">
                  <c:v>1.7084392756931994</c:v>
                </c:pt>
                <c:pt idx="2">
                  <c:v>4.1327424746798158</c:v>
                </c:pt>
                <c:pt idx="3">
                  <c:v>6.5848336515237094</c:v>
                </c:pt>
                <c:pt idx="4">
                  <c:v>6.7374443549295648</c:v>
                </c:pt>
                <c:pt idx="5">
                  <c:v>10.775280637682414</c:v>
                </c:pt>
                <c:pt idx="6">
                  <c:v>16.508867666274131</c:v>
                </c:pt>
                <c:pt idx="7">
                  <c:v>19.417076307147759</c:v>
                </c:pt>
                <c:pt idx="8">
                  <c:v>20.086937118723803</c:v>
                </c:pt>
              </c:numCache>
            </c:numRef>
          </c:yVal>
          <c:smooth val="1"/>
        </c:ser>
        <c:ser>
          <c:idx val="1"/>
          <c:order val="1"/>
          <c:tx>
            <c:v>B=K_d, L=15</c:v>
          </c:tx>
          <c:spPr>
            <a:ln w="19050">
              <a:solidFill>
                <a:srgbClr val="00B0F0"/>
              </a:solidFill>
              <a:prstDash val="dash"/>
            </a:ln>
          </c:spPr>
          <c:marker>
            <c:symbol val="square"/>
            <c:size val="4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</c:marker>
          <c:xVal>
            <c:numRef>
              <c:f>Sheet1!$D$6:$D$14</c:f>
              <c:numCache>
                <c:formatCode>General</c:formatCode>
                <c:ptCount val="9"/>
                <c:pt idx="0">
                  <c:v>1.0000000000000002E-3</c:v>
                </c:pt>
                <c:pt idx="1">
                  <c:v>2.3148148148148151E-3</c:v>
                </c:pt>
                <c:pt idx="2">
                  <c:v>4.6296296296296302E-3</c:v>
                </c:pt>
                <c:pt idx="3">
                  <c:v>6.9444444444444467E-3</c:v>
                </c:pt>
                <c:pt idx="4">
                  <c:v>1.0000000000000004E-2</c:v>
                </c:pt>
                <c:pt idx="5">
                  <c:v>2.3148148148148154E-2</c:v>
                </c:pt>
                <c:pt idx="6">
                  <c:v>4.6296296296296308E-2</c:v>
                </c:pt>
                <c:pt idx="7">
                  <c:v>6.9444444444444461E-2</c:v>
                </c:pt>
                <c:pt idx="8">
                  <c:v>0.10000000000000003</c:v>
                </c:pt>
              </c:numCache>
            </c:numRef>
          </c:xVal>
          <c:yVal>
            <c:numRef>
              <c:f>Sheet1!$R$6:$R$14</c:f>
              <c:numCache>
                <c:formatCode>General</c:formatCode>
                <c:ptCount val="9"/>
                <c:pt idx="0">
                  <c:v>0.78540881187237233</c:v>
                </c:pt>
                <c:pt idx="1">
                  <c:v>1.8243433424363431</c:v>
                </c:pt>
                <c:pt idx="2">
                  <c:v>3.6658458043305111</c:v>
                </c:pt>
                <c:pt idx="3">
                  <c:v>5.5232471308766877</c:v>
                </c:pt>
                <c:pt idx="4">
                  <c:v>6.7774915767369732</c:v>
                </c:pt>
                <c:pt idx="5">
                  <c:v>11.166004585406407</c:v>
                </c:pt>
                <c:pt idx="6">
                  <c:v>14.539149165878033</c:v>
                </c:pt>
                <c:pt idx="7">
                  <c:v>15.337476055489011</c:v>
                </c:pt>
                <c:pt idx="8">
                  <c:v>19.051180546828661</c:v>
                </c:pt>
              </c:numCache>
            </c:numRef>
          </c:yVal>
          <c:smooth val="1"/>
        </c:ser>
        <c:ser>
          <c:idx val="2"/>
          <c:order val="2"/>
          <c:tx>
            <c:v>B=2K_d, L=30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Sheet1!$D$22:$D$30</c:f>
              <c:numCache>
                <c:formatCode>General</c:formatCode>
                <c:ptCount val="9"/>
                <c:pt idx="0">
                  <c:v>1.0000000000000002E-3</c:v>
                </c:pt>
                <c:pt idx="1">
                  <c:v>2.3152777777777785E-3</c:v>
                </c:pt>
                <c:pt idx="2">
                  <c:v>4.6291666666666686E-3</c:v>
                </c:pt>
                <c:pt idx="3">
                  <c:v>6.9444444444444467E-3</c:v>
                </c:pt>
                <c:pt idx="4">
                  <c:v>1.0000000000000004E-2</c:v>
                </c:pt>
                <c:pt idx="5">
                  <c:v>2.3152777777777786E-2</c:v>
                </c:pt>
                <c:pt idx="6">
                  <c:v>4.6291666666666682E-2</c:v>
                </c:pt>
                <c:pt idx="7">
                  <c:v>6.9444444444444461E-2</c:v>
                </c:pt>
                <c:pt idx="8">
                  <c:v>0.10000000000000003</c:v>
                </c:pt>
              </c:numCache>
            </c:numRef>
          </c:xVal>
          <c:yVal>
            <c:numRef>
              <c:f>Sheet1!$I$22:$I$30</c:f>
              <c:numCache>
                <c:formatCode>General</c:formatCode>
                <c:ptCount val="9"/>
                <c:pt idx="0">
                  <c:v>0.34636648619542854</c:v>
                </c:pt>
                <c:pt idx="1">
                  <c:v>2.4736130212909067</c:v>
                </c:pt>
                <c:pt idx="2">
                  <c:v>4.9719375150005858</c:v>
                </c:pt>
                <c:pt idx="3">
                  <c:v>7.4948397435700302</c:v>
                </c:pt>
                <c:pt idx="4">
                  <c:v>7.0675609476317902</c:v>
                </c:pt>
                <c:pt idx="5">
                  <c:v>10.547353458687638</c:v>
                </c:pt>
                <c:pt idx="6">
                  <c:v>15.995736989500646</c:v>
                </c:pt>
                <c:pt idx="7">
                  <c:v>18.990617307428767</c:v>
                </c:pt>
                <c:pt idx="8">
                  <c:v>20.128551381863886</c:v>
                </c:pt>
              </c:numCache>
            </c:numRef>
          </c:yVal>
          <c:smooth val="1"/>
        </c:ser>
        <c:ser>
          <c:idx val="3"/>
          <c:order val="3"/>
          <c:tx>
            <c:v>B=2K_d, L=15</c:v>
          </c:tx>
          <c:spPr>
            <a:ln w="19050">
              <a:solidFill>
                <a:srgbClr val="FF0000"/>
              </a:solidFill>
              <a:prstDash val="dash"/>
            </a:ln>
          </c:spPr>
          <c:marker>
            <c:symbol val="circ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Sheet1!$D$22:$D$30</c:f>
              <c:numCache>
                <c:formatCode>General</c:formatCode>
                <c:ptCount val="9"/>
                <c:pt idx="0">
                  <c:v>1.0000000000000002E-3</c:v>
                </c:pt>
                <c:pt idx="1">
                  <c:v>2.3152777777777785E-3</c:v>
                </c:pt>
                <c:pt idx="2">
                  <c:v>4.6291666666666686E-3</c:v>
                </c:pt>
                <c:pt idx="3">
                  <c:v>6.9444444444444467E-3</c:v>
                </c:pt>
                <c:pt idx="4">
                  <c:v>1.0000000000000004E-2</c:v>
                </c:pt>
                <c:pt idx="5">
                  <c:v>2.3152777777777786E-2</c:v>
                </c:pt>
                <c:pt idx="6">
                  <c:v>4.6291666666666682E-2</c:v>
                </c:pt>
                <c:pt idx="7">
                  <c:v>6.9444444444444461E-2</c:v>
                </c:pt>
                <c:pt idx="8">
                  <c:v>0.10000000000000003</c:v>
                </c:pt>
              </c:numCache>
            </c:numRef>
          </c:xVal>
          <c:yVal>
            <c:numRef>
              <c:f>Sheet1!$R$22:$R$30</c:f>
              <c:numCache>
                <c:formatCode>General</c:formatCode>
                <c:ptCount val="9"/>
                <c:pt idx="0">
                  <c:v>0.80906934377431128</c:v>
                </c:pt>
                <c:pt idx="1">
                  <c:v>1.8785571511651611</c:v>
                </c:pt>
                <c:pt idx="2">
                  <c:v>3.7702325230519427</c:v>
                </c:pt>
                <c:pt idx="3">
                  <c:v>5.6761025774937464</c:v>
                </c:pt>
                <c:pt idx="4">
                  <c:v>6.9654890380081014</c:v>
                </c:pt>
                <c:pt idx="5">
                  <c:v>11.60294764392674</c:v>
                </c:pt>
                <c:pt idx="6">
                  <c:v>15.871437020513971</c:v>
                </c:pt>
                <c:pt idx="7">
                  <c:v>17.874431646854489</c:v>
                </c:pt>
                <c:pt idx="8">
                  <c:v>22.755888576376297</c:v>
                </c:pt>
              </c:numCache>
            </c:numRef>
          </c:yVal>
          <c:smooth val="1"/>
        </c:ser>
        <c:axId val="144067200"/>
        <c:axId val="143987072"/>
      </c:scatterChart>
      <c:valAx>
        <c:axId val="144067200"/>
        <c:scaling>
          <c:logBase val="10"/>
          <c:orientation val="minMax"/>
          <c:max val="0.1"/>
          <c:min val="1.0000000000000015E-3"/>
        </c:scaling>
        <c:axPos val="b"/>
        <c:numFmt formatCode="General" sourceLinked="1"/>
        <c:tickLblPos val="nextTo"/>
        <c:spPr>
          <a:ln w="12700"/>
        </c:spPr>
        <c:crossAx val="143987072"/>
        <c:crosses val="autoZero"/>
        <c:crossBetween val="midCat"/>
        <c:majorUnit val="10"/>
        <c:minorUnit val="10"/>
      </c:valAx>
      <c:valAx>
        <c:axId val="143987072"/>
        <c:scaling>
          <c:orientation val="minMax"/>
          <c:max val="25"/>
          <c:min val="0"/>
        </c:scaling>
        <c:axPos val="l"/>
        <c:numFmt formatCode="General" sourceLinked="1"/>
        <c:tickLblPos val="nextTo"/>
        <c:spPr>
          <a:ln w="12700"/>
        </c:spPr>
        <c:crossAx val="144067200"/>
        <c:crossesAt val="1.0000000000000015E-3"/>
        <c:crossBetween val="midCat"/>
        <c:majorUnit val="5"/>
        <c:minorUnit val="5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0.29665071770334955"/>
          <c:y val="7.3306357538641093E-2"/>
          <c:w val="0.29505582137161113"/>
          <c:h val="0.33486876640419994"/>
        </c:manualLayout>
      </c:layout>
    </c:legend>
    <c:plotVisOnly val="1"/>
  </c:chart>
  <c:spPr>
    <a:noFill/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CA"/>
  <c:chart>
    <c:plotArea>
      <c:layout>
        <c:manualLayout>
          <c:layoutTarget val="inner"/>
          <c:xMode val="edge"/>
          <c:yMode val="edge"/>
          <c:x val="0.19920256919104626"/>
          <c:y val="3.4733595800524972E-2"/>
          <c:w val="0.77716770159827642"/>
          <c:h val="0.80484164479440123"/>
        </c:manualLayout>
      </c:layout>
      <c:scatterChart>
        <c:scatterStyle val="smoothMarker"/>
        <c:ser>
          <c:idx val="0"/>
          <c:order val="0"/>
          <c:tx>
            <c:v>B=K_d, L=30</c:v>
          </c:tx>
          <c:spPr>
            <a:ln w="19050">
              <a:solidFill>
                <a:srgbClr val="00B0F0"/>
              </a:solidFill>
            </a:ln>
          </c:spPr>
          <c:marker>
            <c:symbol val="diamond"/>
            <c:size val="5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</c:marker>
          <c:xVal>
            <c:numRef>
              <c:f>Sheet1!$D$6:$D$14</c:f>
              <c:numCache>
                <c:formatCode>General</c:formatCode>
                <c:ptCount val="9"/>
                <c:pt idx="0">
                  <c:v>1.0000000000000002E-3</c:v>
                </c:pt>
                <c:pt idx="1">
                  <c:v>2.3148148148148151E-3</c:v>
                </c:pt>
                <c:pt idx="2">
                  <c:v>4.6296296296296302E-3</c:v>
                </c:pt>
                <c:pt idx="3">
                  <c:v>6.9444444444444467E-3</c:v>
                </c:pt>
                <c:pt idx="4">
                  <c:v>1.0000000000000004E-2</c:v>
                </c:pt>
                <c:pt idx="5">
                  <c:v>2.3148148148148154E-2</c:v>
                </c:pt>
                <c:pt idx="6">
                  <c:v>4.6296296296296308E-2</c:v>
                </c:pt>
                <c:pt idx="7">
                  <c:v>6.9444444444444461E-2</c:v>
                </c:pt>
                <c:pt idx="8">
                  <c:v>0.10000000000000003</c:v>
                </c:pt>
              </c:numCache>
            </c:numRef>
          </c:xVal>
          <c:yVal>
            <c:numRef>
              <c:f>Sheet1!$K$6:$K$14</c:f>
              <c:numCache>
                <c:formatCode>General</c:formatCode>
                <c:ptCount val="9"/>
                <c:pt idx="0">
                  <c:v>2.9405569742489912</c:v>
                </c:pt>
                <c:pt idx="1">
                  <c:v>2.9288516124914761</c:v>
                </c:pt>
                <c:pt idx="2">
                  <c:v>2.9196694321180514</c:v>
                </c:pt>
                <c:pt idx="3">
                  <c:v>2.9151089335378044</c:v>
                </c:pt>
                <c:pt idx="4">
                  <c:v>2.9085152302068118</c:v>
                </c:pt>
                <c:pt idx="5">
                  <c:v>2.9064606977458745</c:v>
                </c:pt>
                <c:pt idx="6">
                  <c:v>2.9518036359759554</c:v>
                </c:pt>
                <c:pt idx="7">
                  <c:v>3.0128439774704252</c:v>
                </c:pt>
                <c:pt idx="8">
                  <c:v>3.0777064351635093</c:v>
                </c:pt>
              </c:numCache>
            </c:numRef>
          </c:yVal>
          <c:smooth val="1"/>
        </c:ser>
        <c:ser>
          <c:idx val="1"/>
          <c:order val="1"/>
          <c:tx>
            <c:v>B=K_d, L=15</c:v>
          </c:tx>
          <c:spPr>
            <a:ln w="19050">
              <a:solidFill>
                <a:srgbClr val="00B0F0"/>
              </a:solidFill>
              <a:prstDash val="dash"/>
            </a:ln>
          </c:spPr>
          <c:marker>
            <c:symbol val="square"/>
            <c:size val="4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</c:marker>
          <c:xVal>
            <c:numRef>
              <c:f>Sheet1!$D$6:$D$14</c:f>
              <c:numCache>
                <c:formatCode>General</c:formatCode>
                <c:ptCount val="9"/>
                <c:pt idx="0">
                  <c:v>1.0000000000000002E-3</c:v>
                </c:pt>
                <c:pt idx="1">
                  <c:v>2.3148148148148151E-3</c:v>
                </c:pt>
                <c:pt idx="2">
                  <c:v>4.6296296296296302E-3</c:v>
                </c:pt>
                <c:pt idx="3">
                  <c:v>6.9444444444444467E-3</c:v>
                </c:pt>
                <c:pt idx="4">
                  <c:v>1.0000000000000004E-2</c:v>
                </c:pt>
                <c:pt idx="5">
                  <c:v>2.3148148148148154E-2</c:v>
                </c:pt>
                <c:pt idx="6">
                  <c:v>4.6296296296296308E-2</c:v>
                </c:pt>
                <c:pt idx="7">
                  <c:v>6.9444444444444461E-2</c:v>
                </c:pt>
                <c:pt idx="8">
                  <c:v>0.10000000000000003</c:v>
                </c:pt>
              </c:numCache>
            </c:numRef>
          </c:xVal>
          <c:yVal>
            <c:numRef>
              <c:f>Sheet1!$T$6:$T$14</c:f>
              <c:numCache>
                <c:formatCode>General</c:formatCode>
                <c:ptCount val="9"/>
                <c:pt idx="0">
                  <c:v>2.9406392694098233</c:v>
                </c:pt>
                <c:pt idx="1">
                  <c:v>2.9289004528715128</c:v>
                </c:pt>
                <c:pt idx="2">
                  <c:v>2.9192917178738704</c:v>
                </c:pt>
                <c:pt idx="3">
                  <c:v>2.9138719160805873</c:v>
                </c:pt>
                <c:pt idx="4">
                  <c:v>2.9085815846368805</c:v>
                </c:pt>
                <c:pt idx="5">
                  <c:v>2.9078506475673294</c:v>
                </c:pt>
                <c:pt idx="6">
                  <c:v>2.9388336488844411</c:v>
                </c:pt>
                <c:pt idx="7">
                  <c:v>2.9736969288733999</c:v>
                </c:pt>
                <c:pt idx="8">
                  <c:v>3.0638731523595921</c:v>
                </c:pt>
              </c:numCache>
            </c:numRef>
          </c:yVal>
          <c:smooth val="1"/>
        </c:ser>
        <c:ser>
          <c:idx val="2"/>
          <c:order val="2"/>
          <c:tx>
            <c:v>B=2K_d, L=30</c:v>
          </c:tx>
          <c:spPr>
            <a:ln w="19050">
              <a:solidFill>
                <a:srgbClr val="FF0000"/>
              </a:solidFill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Sheet1!$D$22:$D$30</c:f>
              <c:numCache>
                <c:formatCode>General</c:formatCode>
                <c:ptCount val="9"/>
                <c:pt idx="0">
                  <c:v>1.0000000000000002E-3</c:v>
                </c:pt>
                <c:pt idx="1">
                  <c:v>2.3152777777777785E-3</c:v>
                </c:pt>
                <c:pt idx="2">
                  <c:v>4.6291666666666686E-3</c:v>
                </c:pt>
                <c:pt idx="3">
                  <c:v>6.9444444444444467E-3</c:v>
                </c:pt>
                <c:pt idx="4">
                  <c:v>1.0000000000000004E-2</c:v>
                </c:pt>
                <c:pt idx="5">
                  <c:v>2.3152777777777786E-2</c:v>
                </c:pt>
                <c:pt idx="6">
                  <c:v>4.6291666666666682E-2</c:v>
                </c:pt>
                <c:pt idx="7">
                  <c:v>6.9444444444444461E-2</c:v>
                </c:pt>
                <c:pt idx="8">
                  <c:v>0.10000000000000003</c:v>
                </c:pt>
              </c:numCache>
            </c:numRef>
          </c:xVal>
          <c:yVal>
            <c:numRef>
              <c:f>Sheet1!$K$22:$K$30</c:f>
              <c:numCache>
                <c:formatCode>General</c:formatCode>
                <c:ptCount val="9"/>
                <c:pt idx="0">
                  <c:v>2.9281244539759719</c:v>
                </c:pt>
                <c:pt idx="1">
                  <c:v>2.9126416035272591</c:v>
                </c:pt>
                <c:pt idx="2">
                  <c:v>2.893201672858662</c:v>
                </c:pt>
                <c:pt idx="3">
                  <c:v>2.8792950079026549</c:v>
                </c:pt>
                <c:pt idx="4">
                  <c:v>2.8585365913590342</c:v>
                </c:pt>
                <c:pt idx="5">
                  <c:v>2.8340150981664491</c:v>
                </c:pt>
                <c:pt idx="6">
                  <c:v>2.8393550993625345</c:v>
                </c:pt>
                <c:pt idx="7">
                  <c:v>2.9083834702001155</c:v>
                </c:pt>
                <c:pt idx="8">
                  <c:v>2.9921844077883453</c:v>
                </c:pt>
              </c:numCache>
            </c:numRef>
          </c:yVal>
          <c:smooth val="1"/>
        </c:ser>
        <c:ser>
          <c:idx val="3"/>
          <c:order val="3"/>
          <c:tx>
            <c:v>B=2K_d, L=15</c:v>
          </c:tx>
          <c:spPr>
            <a:ln w="19050">
              <a:solidFill>
                <a:srgbClr val="FF0000"/>
              </a:solidFill>
              <a:prstDash val="dash"/>
            </a:ln>
          </c:spPr>
          <c:marker>
            <c:symbol val="circ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Sheet1!$D$22:$D$30</c:f>
              <c:numCache>
                <c:formatCode>General</c:formatCode>
                <c:ptCount val="9"/>
                <c:pt idx="0">
                  <c:v>1.0000000000000002E-3</c:v>
                </c:pt>
                <c:pt idx="1">
                  <c:v>2.3152777777777785E-3</c:v>
                </c:pt>
                <c:pt idx="2">
                  <c:v>4.6291666666666686E-3</c:v>
                </c:pt>
                <c:pt idx="3">
                  <c:v>6.9444444444444467E-3</c:v>
                </c:pt>
                <c:pt idx="4">
                  <c:v>1.0000000000000004E-2</c:v>
                </c:pt>
                <c:pt idx="5">
                  <c:v>2.3152777777777786E-2</c:v>
                </c:pt>
                <c:pt idx="6">
                  <c:v>4.6291666666666682E-2</c:v>
                </c:pt>
                <c:pt idx="7">
                  <c:v>6.9444444444444461E-2</c:v>
                </c:pt>
                <c:pt idx="8">
                  <c:v>0.10000000000000003</c:v>
                </c:pt>
              </c:numCache>
            </c:numRef>
          </c:xVal>
          <c:yVal>
            <c:numRef>
              <c:f>Sheet1!$T$22:$T$30</c:f>
              <c:numCache>
                <c:formatCode>General</c:formatCode>
                <c:ptCount val="9"/>
                <c:pt idx="0">
                  <c:v>2.9282585603804216</c:v>
                </c:pt>
                <c:pt idx="1">
                  <c:v>2.9122545089881315</c:v>
                </c:pt>
                <c:pt idx="2">
                  <c:v>2.8917027031436118</c:v>
                </c:pt>
                <c:pt idx="3">
                  <c:v>2.8760297178671497</c:v>
                </c:pt>
                <c:pt idx="4">
                  <c:v>2.8582746534765651</c:v>
                </c:pt>
                <c:pt idx="5">
                  <c:v>2.8398478582258448</c:v>
                </c:pt>
                <c:pt idx="6">
                  <c:v>2.8380915068193127</c:v>
                </c:pt>
                <c:pt idx="7">
                  <c:v>2.892052865312456</c:v>
                </c:pt>
                <c:pt idx="8">
                  <c:v>3.0448721549694899</c:v>
                </c:pt>
              </c:numCache>
            </c:numRef>
          </c:yVal>
          <c:smooth val="1"/>
        </c:ser>
        <c:axId val="144016512"/>
        <c:axId val="144018432"/>
      </c:scatterChart>
      <c:valAx>
        <c:axId val="144016512"/>
        <c:scaling>
          <c:logBase val="10"/>
          <c:orientation val="minMax"/>
          <c:max val="0.1"/>
          <c:min val="1.0000000000000013E-3"/>
        </c:scaling>
        <c:axPos val="b"/>
        <c:numFmt formatCode="General" sourceLinked="1"/>
        <c:tickLblPos val="nextTo"/>
        <c:spPr>
          <a:ln w="12700"/>
        </c:spPr>
        <c:crossAx val="144018432"/>
        <c:crosses val="autoZero"/>
        <c:crossBetween val="midCat"/>
        <c:majorUnit val="10"/>
        <c:minorUnit val="10"/>
      </c:valAx>
      <c:valAx>
        <c:axId val="144018432"/>
        <c:scaling>
          <c:orientation val="minMax"/>
          <c:max val="3.1"/>
          <c:min val="2.8"/>
        </c:scaling>
        <c:axPos val="l"/>
        <c:numFmt formatCode="General" sourceLinked="1"/>
        <c:tickLblPos val="nextTo"/>
        <c:spPr>
          <a:ln w="12700"/>
        </c:spPr>
        <c:crossAx val="144016512"/>
        <c:crossesAt val="1.0000000000000013E-3"/>
        <c:crossBetween val="midCat"/>
        <c:majorUnit val="0.1"/>
        <c:minorUnit val="1.0000000000000005E-2"/>
      </c:valAx>
      <c:spPr>
        <a:noFill/>
      </c:spPr>
    </c:plotArea>
    <c:legend>
      <c:legendPos val="r"/>
      <c:layout>
        <c:manualLayout>
          <c:xMode val="edge"/>
          <c:yMode val="edge"/>
          <c:x val="0.48373983739837401"/>
          <c:y val="4.352318460192476E-2"/>
          <c:w val="0.28816199376947088"/>
          <c:h val="0.40184269546924622"/>
        </c:manualLayout>
      </c:layout>
    </c:legend>
    <c:plotVisOnly val="1"/>
  </c:chart>
  <c:spPr>
    <a:noFill/>
    <a:ln>
      <a:noFill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CA"/>
  <c:chart>
    <c:plotArea>
      <c:layout>
        <c:manualLayout>
          <c:layoutTarget val="inner"/>
          <c:xMode val="edge"/>
          <c:yMode val="edge"/>
          <c:x val="0.18440008379234318"/>
          <c:y val="3.3902887139107614E-2"/>
          <c:w val="0.77533399874311482"/>
          <c:h val="0.79358792650918664"/>
        </c:manualLayout>
      </c:layout>
      <c:scatterChart>
        <c:scatterStyle val="smoothMarker"/>
        <c:ser>
          <c:idx val="0"/>
          <c:order val="0"/>
          <c:tx>
            <c:v>B=K_d, L=30</c:v>
          </c:tx>
          <c:spPr>
            <a:ln w="19050">
              <a:solidFill>
                <a:srgbClr val="00B0F0"/>
              </a:solidFill>
            </a:ln>
          </c:spPr>
          <c:marker>
            <c:symbol val="diamond"/>
            <c:size val="5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</c:marker>
          <c:xVal>
            <c:numRef>
              <c:f>Sheet1!$D$6:$D$14</c:f>
              <c:numCache>
                <c:formatCode>General</c:formatCode>
                <c:ptCount val="9"/>
                <c:pt idx="0">
                  <c:v>1.0000000000000002E-3</c:v>
                </c:pt>
                <c:pt idx="1">
                  <c:v>2.3148148148148151E-3</c:v>
                </c:pt>
                <c:pt idx="2">
                  <c:v>4.6296296296296302E-3</c:v>
                </c:pt>
                <c:pt idx="3">
                  <c:v>6.9444444444444467E-3</c:v>
                </c:pt>
                <c:pt idx="4">
                  <c:v>1.0000000000000004E-2</c:v>
                </c:pt>
                <c:pt idx="5">
                  <c:v>2.3148148148148154E-2</c:v>
                </c:pt>
                <c:pt idx="6">
                  <c:v>4.6296296296296308E-2</c:v>
                </c:pt>
                <c:pt idx="7">
                  <c:v>6.9444444444444461E-2</c:v>
                </c:pt>
                <c:pt idx="8">
                  <c:v>0.10000000000000003</c:v>
                </c:pt>
              </c:numCache>
            </c:numRef>
          </c:xVal>
          <c:yVal>
            <c:numRef>
              <c:f>Sheet1!$M$6:$M$14</c:f>
              <c:numCache>
                <c:formatCode>General</c:formatCode>
                <c:ptCount val="9"/>
                <c:pt idx="0">
                  <c:v>3.2730559185426062</c:v>
                </c:pt>
                <c:pt idx="1">
                  <c:v>4.5593963698673425</c:v>
                </c:pt>
                <c:pt idx="2">
                  <c:v>6.772521052648445</c:v>
                </c:pt>
                <c:pt idx="3">
                  <c:v>8.9130341152675907</c:v>
                </c:pt>
                <c:pt idx="4">
                  <c:v>9.0370906324692069</c:v>
                </c:pt>
                <c:pt idx="5">
                  <c:v>12.350897471591839</c:v>
                </c:pt>
                <c:pt idx="6">
                  <c:v>16.703167485922943</c:v>
                </c:pt>
                <c:pt idx="7">
                  <c:v>18.782841598740134</c:v>
                </c:pt>
                <c:pt idx="8">
                  <c:v>19.289894562791297</c:v>
                </c:pt>
              </c:numCache>
            </c:numRef>
          </c:yVal>
          <c:smooth val="1"/>
        </c:ser>
        <c:ser>
          <c:idx val="1"/>
          <c:order val="1"/>
          <c:tx>
            <c:v>B=K_d, L=15</c:v>
          </c:tx>
          <c:spPr>
            <a:ln w="19050">
              <a:solidFill>
                <a:srgbClr val="00B0F0"/>
              </a:solidFill>
              <a:prstDash val="dash"/>
            </a:ln>
          </c:spPr>
          <c:marker>
            <c:symbol val="square"/>
            <c:size val="4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</c:marker>
          <c:xVal>
            <c:numRef>
              <c:f>Sheet1!$D$6:$D$14</c:f>
              <c:numCache>
                <c:formatCode>General</c:formatCode>
                <c:ptCount val="9"/>
                <c:pt idx="0">
                  <c:v>1.0000000000000002E-3</c:v>
                </c:pt>
                <c:pt idx="1">
                  <c:v>2.3148148148148151E-3</c:v>
                </c:pt>
                <c:pt idx="2">
                  <c:v>4.6296296296296302E-3</c:v>
                </c:pt>
                <c:pt idx="3">
                  <c:v>6.9444444444444467E-3</c:v>
                </c:pt>
                <c:pt idx="4">
                  <c:v>1.0000000000000004E-2</c:v>
                </c:pt>
                <c:pt idx="5">
                  <c:v>2.3148148148148154E-2</c:v>
                </c:pt>
                <c:pt idx="6">
                  <c:v>4.6296296296296308E-2</c:v>
                </c:pt>
                <c:pt idx="7">
                  <c:v>6.9444444444444461E-2</c:v>
                </c:pt>
                <c:pt idx="8">
                  <c:v>0.10000000000000003</c:v>
                </c:pt>
              </c:numCache>
            </c:numRef>
          </c:xVal>
          <c:yVal>
            <c:numRef>
              <c:f>Sheet1!$V$6:$V$14</c:f>
              <c:numCache>
                <c:formatCode>General</c:formatCode>
                <c:ptCount val="9"/>
                <c:pt idx="0">
                  <c:v>3.6970114277526971</c:v>
                </c:pt>
                <c:pt idx="1">
                  <c:v>4.668081952979203</c:v>
                </c:pt>
                <c:pt idx="2">
                  <c:v>6.3522729893448568</c:v>
                </c:pt>
                <c:pt idx="3">
                  <c:v>7.9955074131608388</c:v>
                </c:pt>
                <c:pt idx="4">
                  <c:v>9.0712686900055459</c:v>
                </c:pt>
                <c:pt idx="5">
                  <c:v>12.660215040976041</c:v>
                </c:pt>
                <c:pt idx="6">
                  <c:v>15.259396409039576</c:v>
                </c:pt>
                <c:pt idx="7">
                  <c:v>15.876169316860107</c:v>
                </c:pt>
                <c:pt idx="8">
                  <c:v>18.576089374006106</c:v>
                </c:pt>
              </c:numCache>
            </c:numRef>
          </c:yVal>
          <c:smooth val="1"/>
        </c:ser>
        <c:ser>
          <c:idx val="2"/>
          <c:order val="2"/>
          <c:tx>
            <c:v>B=2K_d, L=30</c:v>
          </c:tx>
          <c:spPr>
            <a:ln w="19050">
              <a:solidFill>
                <a:srgbClr val="FF0000"/>
              </a:solidFill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Sheet1!$D$22:$D$30</c:f>
              <c:numCache>
                <c:formatCode>General</c:formatCode>
                <c:ptCount val="9"/>
                <c:pt idx="0">
                  <c:v>1.0000000000000002E-3</c:v>
                </c:pt>
                <c:pt idx="1">
                  <c:v>2.3152777777777785E-3</c:v>
                </c:pt>
                <c:pt idx="2">
                  <c:v>4.6291666666666686E-3</c:v>
                </c:pt>
                <c:pt idx="3">
                  <c:v>6.9444444444444467E-3</c:v>
                </c:pt>
                <c:pt idx="4">
                  <c:v>1.0000000000000004E-2</c:v>
                </c:pt>
                <c:pt idx="5">
                  <c:v>2.3152777777777786E-2</c:v>
                </c:pt>
                <c:pt idx="6">
                  <c:v>4.6291666666666682E-2</c:v>
                </c:pt>
                <c:pt idx="7">
                  <c:v>6.9444444444444461E-2</c:v>
                </c:pt>
                <c:pt idx="8">
                  <c:v>0.10000000000000003</c:v>
                </c:pt>
              </c:numCache>
            </c:numRef>
          </c:xVal>
          <c:yVal>
            <c:numRef>
              <c:f>Sheet1!$M$22:$M$30</c:f>
              <c:numCache>
                <c:formatCode>General</c:formatCode>
                <c:ptCount val="9"/>
                <c:pt idx="0">
                  <c:v>3.2631883493478129</c:v>
                </c:pt>
                <c:pt idx="1">
                  <c:v>5.2562356942553272</c:v>
                </c:pt>
                <c:pt idx="2">
                  <c:v>7.4926112388230512</c:v>
                </c:pt>
                <c:pt idx="3">
                  <c:v>9.6508211707839049</c:v>
                </c:pt>
                <c:pt idx="4">
                  <c:v>9.2708729433425816</c:v>
                </c:pt>
                <c:pt idx="5">
                  <c:v>12.104648495139958</c:v>
                </c:pt>
                <c:pt idx="6">
                  <c:v>16.237745091070064</c:v>
                </c:pt>
                <c:pt idx="7">
                  <c:v>18.403972744380145</c:v>
                </c:pt>
                <c:pt idx="8">
                  <c:v>19.246661616817629</c:v>
                </c:pt>
              </c:numCache>
            </c:numRef>
          </c:yVal>
          <c:smooth val="1"/>
        </c:ser>
        <c:ser>
          <c:idx val="3"/>
          <c:order val="3"/>
          <c:tx>
            <c:v>B=2K_d, L=15</c:v>
          </c:tx>
          <c:spPr>
            <a:ln w="19050">
              <a:solidFill>
                <a:srgbClr val="FF0000"/>
              </a:solidFill>
              <a:prstDash val="dash"/>
            </a:ln>
          </c:spPr>
          <c:marker>
            <c:symbol val="circ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Sheet1!$D$22:$D$30</c:f>
              <c:numCache>
                <c:formatCode>General</c:formatCode>
                <c:ptCount val="9"/>
                <c:pt idx="0">
                  <c:v>1.0000000000000002E-3</c:v>
                </c:pt>
                <c:pt idx="1">
                  <c:v>2.3152777777777785E-3</c:v>
                </c:pt>
                <c:pt idx="2">
                  <c:v>4.6291666666666686E-3</c:v>
                </c:pt>
                <c:pt idx="3">
                  <c:v>6.9444444444444467E-3</c:v>
                </c:pt>
                <c:pt idx="4">
                  <c:v>1.0000000000000004E-2</c:v>
                </c:pt>
                <c:pt idx="5">
                  <c:v>2.3152777777777786E-2</c:v>
                </c:pt>
                <c:pt idx="6">
                  <c:v>4.6291666666666682E-2</c:v>
                </c:pt>
                <c:pt idx="7">
                  <c:v>6.9444444444444461E-2</c:v>
                </c:pt>
                <c:pt idx="8">
                  <c:v>0.10000000000000003</c:v>
                </c:pt>
              </c:numCache>
            </c:numRef>
          </c:xVal>
          <c:yVal>
            <c:numRef>
              <c:f>Sheet1!$V$22:$V$30</c:f>
              <c:numCache>
                <c:formatCode>General</c:formatCode>
                <c:ptCount val="9"/>
                <c:pt idx="0">
                  <c:v>3.7073330093048185</c:v>
                </c:pt>
                <c:pt idx="1">
                  <c:v>4.702473017010627</c:v>
                </c:pt>
                <c:pt idx="2">
                  <c:v>6.4198904292863039</c:v>
                </c:pt>
                <c:pt idx="3">
                  <c:v>8.0927779192930647</c:v>
                </c:pt>
                <c:pt idx="4">
                  <c:v>9.1840497153189116</c:v>
                </c:pt>
                <c:pt idx="5">
                  <c:v>12.941231219297952</c:v>
                </c:pt>
                <c:pt idx="6">
                  <c:v>16.146799425660816</c:v>
                </c:pt>
                <c:pt idx="7">
                  <c:v>17.617463110560067</c:v>
                </c:pt>
                <c:pt idx="8">
                  <c:v>21.017941404328695</c:v>
                </c:pt>
              </c:numCache>
            </c:numRef>
          </c:yVal>
          <c:smooth val="1"/>
        </c:ser>
        <c:axId val="144576896"/>
        <c:axId val="144578816"/>
      </c:scatterChart>
      <c:valAx>
        <c:axId val="144576896"/>
        <c:scaling>
          <c:logBase val="10"/>
          <c:orientation val="minMax"/>
          <c:max val="0.1"/>
          <c:min val="1.0000000000000013E-3"/>
        </c:scaling>
        <c:axPos val="b"/>
        <c:numFmt formatCode="General" sourceLinked="1"/>
        <c:tickLblPos val="nextTo"/>
        <c:crossAx val="144578816"/>
        <c:crosses val="autoZero"/>
        <c:crossBetween val="midCat"/>
      </c:valAx>
      <c:valAx>
        <c:axId val="144578816"/>
        <c:scaling>
          <c:orientation val="minMax"/>
        </c:scaling>
        <c:axPos val="l"/>
        <c:numFmt formatCode="General" sourceLinked="1"/>
        <c:tickLblPos val="nextTo"/>
        <c:crossAx val="144576896"/>
        <c:crossesAt val="1.0000000000000013E-3"/>
        <c:crossBetween val="midCat"/>
      </c:valAx>
      <c:spPr>
        <a:noFill/>
      </c:spPr>
    </c:plotArea>
    <c:legend>
      <c:legendPos val="r"/>
      <c:layout>
        <c:manualLayout>
          <c:xMode val="edge"/>
          <c:yMode val="edge"/>
          <c:x val="0.22378716744913929"/>
          <c:y val="3.796762904636921E-2"/>
          <c:w val="0.28951486697965662"/>
          <c:h val="0.40184251968503937"/>
        </c:manualLayout>
      </c:layout>
    </c:legend>
    <c:plotVisOnly val="1"/>
  </c:chart>
  <c:spPr>
    <a:noFill/>
    <a:ln>
      <a:noFill/>
    </a:ln>
  </c:sp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19049</xdr:colOff>
      <xdr:row>33</xdr:row>
      <xdr:rowOff>9525</xdr:rowOff>
    </xdr:from>
    <xdr:to>
      <xdr:col>7</xdr:col>
      <xdr:colOff>9524</xdr:colOff>
      <xdr:row>45</xdr:row>
      <xdr:rowOff>19050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600075</xdr:colOff>
      <xdr:row>33</xdr:row>
      <xdr:rowOff>1</xdr:rowOff>
    </xdr:from>
    <xdr:to>
      <xdr:col>14</xdr:col>
      <xdr:colOff>9525</xdr:colOff>
      <xdr:row>45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0</xdr:colOff>
      <xdr:row>33</xdr:row>
      <xdr:rowOff>0</xdr:rowOff>
    </xdr:from>
    <xdr:to>
      <xdr:col>22</xdr:col>
      <xdr:colOff>47625</xdr:colOff>
      <xdr:row>45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46"/>
  <sheetViews>
    <sheetView tabSelected="1" topLeftCell="A4" workbookViewId="0">
      <selection activeCell="A32" sqref="A32"/>
    </sheetView>
  </sheetViews>
  <sheetFormatPr defaultRowHeight="15"/>
  <cols>
    <col min="2" max="2" width="13.85546875" customWidth="1"/>
    <col min="4" max="4" width="10.7109375" customWidth="1"/>
    <col min="9" max="9" width="10.140625" customWidth="1"/>
    <col min="11" max="11" width="10.28515625" customWidth="1"/>
    <col min="12" max="12" width="12" bestFit="1" customWidth="1"/>
    <col min="13" max="13" width="10.140625" customWidth="1"/>
    <col min="20" max="20" width="10.42578125" customWidth="1"/>
    <col min="21" max="21" width="12" bestFit="1" customWidth="1"/>
    <col min="22" max="23" width="10.28515625" customWidth="1"/>
    <col min="24" max="24" width="11.28515625" customWidth="1"/>
  </cols>
  <sheetData>
    <row r="1" spans="1:23">
      <c r="A1" s="6" t="s">
        <v>27</v>
      </c>
      <c r="B1" s="16">
        <v>0.06</v>
      </c>
      <c r="C1" s="7" t="s">
        <v>28</v>
      </c>
      <c r="D1" s="16">
        <v>3.3000000000000002E-2</v>
      </c>
      <c r="E1" s="7" t="s">
        <v>29</v>
      </c>
      <c r="F1" s="16">
        <v>0.125</v>
      </c>
      <c r="G1" s="7" t="s">
        <v>3</v>
      </c>
      <c r="H1" s="16">
        <f>F1/(B1-D1)</f>
        <v>4.6296296296296306</v>
      </c>
      <c r="I1" s="7" t="s">
        <v>10</v>
      </c>
      <c r="J1" s="16" t="s">
        <v>11</v>
      </c>
      <c r="K1" s="7" t="s">
        <v>13</v>
      </c>
      <c r="L1" s="17">
        <v>15</v>
      </c>
    </row>
    <row r="2" spans="1:23" ht="15.75" thickBot="1">
      <c r="A2" s="27" t="s">
        <v>0</v>
      </c>
      <c r="B2" s="4">
        <v>30</v>
      </c>
      <c r="C2" s="24" t="s">
        <v>9</v>
      </c>
      <c r="D2" s="4">
        <v>30</v>
      </c>
      <c r="E2" s="24" t="s">
        <v>25</v>
      </c>
      <c r="F2" s="4">
        <v>12</v>
      </c>
      <c r="G2" s="24" t="s">
        <v>26</v>
      </c>
      <c r="H2" s="4">
        <v>36</v>
      </c>
      <c r="I2" s="4"/>
      <c r="J2" s="4"/>
      <c r="K2" s="24" t="s">
        <v>12</v>
      </c>
      <c r="L2" s="5">
        <v>30</v>
      </c>
    </row>
    <row r="3" spans="1:23" ht="15.75" thickBot="1">
      <c r="A3" s="9"/>
      <c r="B3" s="9"/>
      <c r="C3" s="9"/>
      <c r="D3" s="9"/>
      <c r="E3" s="9"/>
      <c r="F3" s="9"/>
      <c r="G3" s="9"/>
    </row>
    <row r="4" spans="1:23" ht="15.75" thickBot="1">
      <c r="E4" s="6"/>
      <c r="F4" s="13" t="s">
        <v>16</v>
      </c>
      <c r="G4" s="7"/>
      <c r="H4" s="7"/>
      <c r="I4" s="7"/>
      <c r="J4" s="7"/>
      <c r="K4" s="7"/>
      <c r="L4" s="7"/>
      <c r="M4" s="8"/>
      <c r="N4" s="6"/>
      <c r="O4" s="13" t="s">
        <v>17</v>
      </c>
      <c r="P4" s="7"/>
      <c r="Q4" s="7"/>
      <c r="R4" s="7"/>
      <c r="S4" s="7"/>
      <c r="T4" s="7"/>
      <c r="U4" s="7"/>
      <c r="V4" s="8"/>
      <c r="W4" s="12"/>
    </row>
    <row r="5" spans="1:23" ht="15.75" thickBot="1">
      <c r="A5" s="6" t="s">
        <v>1</v>
      </c>
      <c r="B5" s="7" t="s">
        <v>5</v>
      </c>
      <c r="C5" s="7" t="s">
        <v>2</v>
      </c>
      <c r="D5" s="7" t="s">
        <v>4</v>
      </c>
      <c r="E5" s="19" t="s">
        <v>6</v>
      </c>
      <c r="F5" s="20" t="s">
        <v>8</v>
      </c>
      <c r="G5" s="20" t="s">
        <v>7</v>
      </c>
      <c r="H5" s="20" t="s">
        <v>0</v>
      </c>
      <c r="I5" s="20" t="s">
        <v>19</v>
      </c>
      <c r="J5" s="20" t="s">
        <v>15</v>
      </c>
      <c r="K5" s="20" t="s">
        <v>20</v>
      </c>
      <c r="L5" s="20" t="s">
        <v>18</v>
      </c>
      <c r="M5" s="18" t="s">
        <v>21</v>
      </c>
      <c r="N5" s="19" t="s">
        <v>6</v>
      </c>
      <c r="O5" s="20" t="s">
        <v>8</v>
      </c>
      <c r="P5" s="20" t="s">
        <v>7</v>
      </c>
      <c r="Q5" s="20" t="s">
        <v>0</v>
      </c>
      <c r="R5" s="20" t="s">
        <v>19</v>
      </c>
      <c r="S5" s="20" t="s">
        <v>15</v>
      </c>
      <c r="T5" s="20" t="s">
        <v>20</v>
      </c>
      <c r="U5" s="20" t="s">
        <v>18</v>
      </c>
      <c r="V5" s="18" t="s">
        <v>21</v>
      </c>
      <c r="W5" s="14" t="s">
        <v>14</v>
      </c>
    </row>
    <row r="6" spans="1:23" ht="15.75" thickBot="1">
      <c r="A6" s="1">
        <v>1.08E-4</v>
      </c>
      <c r="B6" s="2">
        <f>A6/B$2</f>
        <v>3.5999999999999998E-6</v>
      </c>
      <c r="C6" s="2">
        <f>(D$2*B6+A6)^-1</f>
        <v>4629.6296296296296</v>
      </c>
      <c r="D6" s="2">
        <f>H$1/C6</f>
        <v>1.0000000000000002E-3</v>
      </c>
      <c r="E6" s="15">
        <v>170154.73958466525</v>
      </c>
      <c r="F6" s="16">
        <v>8072.1385540429201</v>
      </c>
      <c r="G6" s="16">
        <v>178783.75828914295</v>
      </c>
      <c r="H6" s="16">
        <f>($H$2*(1+G6/(E6+F6))-$F$2)/(1+(E6+F6)/G6)</f>
        <v>30.103125022955425</v>
      </c>
      <c r="I6" s="16">
        <f>100*ABS(H6-$B$2)/$B$2</f>
        <v>0.34375007651808193</v>
      </c>
      <c r="J6" s="16">
        <f>(3*$W6-$H$1*$W6^2)/(3-$H$1*$W6*(1+($H$2/H6)))</f>
        <v>1.0482419846781109E-4</v>
      </c>
      <c r="K6" s="16">
        <f>100*ABS(J6-$A6)/$A6</f>
        <v>2.9405569742489912</v>
      </c>
      <c r="L6" s="16">
        <f>J6/H6</f>
        <v>3.482169986932466E-6</v>
      </c>
      <c r="M6" s="17">
        <f>100*ABS(L6-$B6)/$B6</f>
        <v>3.2730559185426062</v>
      </c>
      <c r="N6" s="15">
        <v>174671.87885945075</v>
      </c>
      <c r="O6" s="16">
        <v>3752.460899736353</v>
      </c>
      <c r="P6" s="16">
        <v>179697.89211099842</v>
      </c>
      <c r="Q6" s="16">
        <f t="shared" ref="Q6:Q14" si="0">($H$2*(1+P6/(N6+O6))-$F$2)/(1+(N6+O6)/P6)</f>
        <v>30.235622643561712</v>
      </c>
      <c r="R6" s="16">
        <f>100*ABS(Q6-$B$2)/$B$2</f>
        <v>0.78540881187237233</v>
      </c>
      <c r="S6" s="16">
        <f>(3*$W6-$H$1*$W6^2)/(3-$H$1*$W6*(1+($H$2/Q6)))</f>
        <v>1.0482410958903739E-4</v>
      </c>
      <c r="T6" s="16">
        <f>100*ABS(S6-$A6)/$A6</f>
        <v>2.9406392694098233</v>
      </c>
      <c r="U6" s="16">
        <f>S6/Q6</f>
        <v>3.4669075886009027E-6</v>
      </c>
      <c r="V6" s="17">
        <f>100*ABS(U6-$B6)/$B6</f>
        <v>3.6970114277526971</v>
      </c>
      <c r="W6" s="10">
        <f>($B$1/($L$2-$L$1))*LN(N6/E6)</f>
        <v>1.0480392046225097E-4</v>
      </c>
    </row>
    <row r="7" spans="1:23" ht="15.75" thickBot="1">
      <c r="A7" s="1">
        <v>2.5000000000000001E-4</v>
      </c>
      <c r="B7" s="2">
        <f t="shared" ref="B7:B14" si="1">A7/B$2</f>
        <v>8.3333333333333337E-6</v>
      </c>
      <c r="C7" s="2">
        <f t="shared" ref="C7:C14" si="2">(D$2*B7+A7)^-1</f>
        <v>2000</v>
      </c>
      <c r="D7" s="2">
        <f t="shared" ref="D7:D14" si="3">H$1/C7</f>
        <v>2.3148148148148151E-3</v>
      </c>
      <c r="E7" s="1">
        <v>159118.12974196984</v>
      </c>
      <c r="F7" s="2">
        <v>18012.394418142194</v>
      </c>
      <c r="G7" s="2">
        <v>179879.66096619552</v>
      </c>
      <c r="H7" s="2">
        <f t="shared" ref="H7:H14" si="4">(H$2*(1+G7/(E7+F7))-F$2)/(1+(E7+F7)/G7)</f>
        <v>30.51253178270796</v>
      </c>
      <c r="I7" s="16">
        <f t="shared" ref="I7:I14" si="5">100*ABS(H7-$B$2)/$B$2</f>
        <v>1.7084392756931994</v>
      </c>
      <c r="J7" s="2">
        <f t="shared" ref="J7:J14" si="6">(3*$W7-$H$1*$W7^2)/(3-$H$1*$W7*(1+($H$2/H7)))</f>
        <v>2.4267787096877132E-4</v>
      </c>
      <c r="K7" s="16">
        <f t="shared" ref="K7:K14" si="7">100*ABS(J7-$A7)/$A7</f>
        <v>2.9288516124914761</v>
      </c>
      <c r="L7" s="2">
        <f t="shared" ref="L7:L14" si="8">J7/H7</f>
        <v>7.9533836358443885E-6</v>
      </c>
      <c r="M7" s="17">
        <f t="shared" ref="M7:M14" si="9">100*ABS(L7-$B7)/$B7</f>
        <v>4.5593963698673425</v>
      </c>
      <c r="N7" s="1">
        <v>169066.06288488928</v>
      </c>
      <c r="O7" s="2">
        <v>8523.5103427417162</v>
      </c>
      <c r="P7" s="2">
        <v>180532.68672957164</v>
      </c>
      <c r="Q7" s="2">
        <f t="shared" si="0"/>
        <v>30.547303002730903</v>
      </c>
      <c r="R7" s="16">
        <f t="shared" ref="R7:R14" si="10">100*ABS(Q7-$B$2)/$B$2</f>
        <v>1.8243433424363431</v>
      </c>
      <c r="S7" s="2">
        <f t="shared" ref="S7:S14" si="11">(3*$W7-$H$1*$W7^2)/(3-$H$1*$W7*(1+($H$2/Q7)))</f>
        <v>2.4267774886782122E-4</v>
      </c>
      <c r="T7" s="16">
        <f t="shared" ref="T7:T14" si="12">100*ABS(S7-$A7)/$A7</f>
        <v>2.9289004528715128</v>
      </c>
      <c r="U7" s="2">
        <f t="shared" ref="U7:U14" si="13">S7/Q7</f>
        <v>7.9443265039184001E-6</v>
      </c>
      <c r="V7" s="17">
        <f t="shared" ref="V7:V14" si="14">100*ABS(U7-$B7)/$B7</f>
        <v>4.668081952979203</v>
      </c>
      <c r="W7" s="10">
        <f t="shared" ref="W7:W14" si="15">($B$1/($L$2-$L$1))*LN(N7/E7)</f>
        <v>2.4257064986316803E-4</v>
      </c>
    </row>
    <row r="8" spans="1:23" ht="15.75" thickBot="1">
      <c r="A8" s="1">
        <v>5.0000000000000001E-4</v>
      </c>
      <c r="B8" s="2">
        <f t="shared" si="1"/>
        <v>1.6666666666666667E-5</v>
      </c>
      <c r="C8" s="2">
        <f t="shared" si="2"/>
        <v>1000</v>
      </c>
      <c r="D8" s="2">
        <f t="shared" si="3"/>
        <v>4.6296296296296302E-3</v>
      </c>
      <c r="E8" s="1">
        <v>141407.58423393875</v>
      </c>
      <c r="F8" s="2">
        <v>33811.109601240765</v>
      </c>
      <c r="G8" s="2">
        <v>181790.72947242449</v>
      </c>
      <c r="H8" s="2">
        <f t="shared" si="4"/>
        <v>31.239822742403945</v>
      </c>
      <c r="I8" s="16">
        <f t="shared" si="5"/>
        <v>4.1327424746798158</v>
      </c>
      <c r="J8" s="2">
        <f t="shared" si="6"/>
        <v>4.8540165283940975E-4</v>
      </c>
      <c r="K8" s="16">
        <f t="shared" si="7"/>
        <v>2.9196694321180514</v>
      </c>
      <c r="L8" s="2">
        <f t="shared" si="8"/>
        <v>1.5537913157891927E-5</v>
      </c>
      <c r="M8" s="17">
        <f t="shared" si="9"/>
        <v>6.772521052648445</v>
      </c>
      <c r="N8" s="1">
        <v>159635.33570989894</v>
      </c>
      <c r="O8" s="2">
        <v>16495.336193305484</v>
      </c>
      <c r="P8" s="2">
        <v>181991.65992315771</v>
      </c>
      <c r="Q8" s="2">
        <f t="shared" si="0"/>
        <v>31.099753741299153</v>
      </c>
      <c r="R8" s="16">
        <f t="shared" si="10"/>
        <v>3.6658458043305111</v>
      </c>
      <c r="S8" s="2">
        <f t="shared" si="11"/>
        <v>4.8540354141063066E-4</v>
      </c>
      <c r="T8" s="16">
        <f t="shared" si="12"/>
        <v>2.9192917178738704</v>
      </c>
      <c r="U8" s="2">
        <f t="shared" si="13"/>
        <v>1.5607954501775858E-5</v>
      </c>
      <c r="V8" s="17">
        <f t="shared" si="14"/>
        <v>6.3522729893448568</v>
      </c>
      <c r="W8" s="10">
        <f t="shared" si="15"/>
        <v>4.8498269377901098E-4</v>
      </c>
    </row>
    <row r="9" spans="1:23" ht="15.75" thickBot="1">
      <c r="A9" s="1">
        <v>7.5000000000000002E-4</v>
      </c>
      <c r="B9" s="2">
        <f t="shared" si="1"/>
        <v>2.5000000000000001E-5</v>
      </c>
      <c r="C9" s="2">
        <f t="shared" si="2"/>
        <v>666.66666666666663</v>
      </c>
      <c r="D9" s="2">
        <f t="shared" si="3"/>
        <v>6.9444444444444467E-3</v>
      </c>
      <c r="E9" s="1">
        <v>125679.00611563869</v>
      </c>
      <c r="F9" s="2">
        <v>47651.026770602599</v>
      </c>
      <c r="G9" s="2">
        <v>183678.66623703775</v>
      </c>
      <c r="H9" s="2">
        <f t="shared" si="4"/>
        <v>31.975450095457113</v>
      </c>
      <c r="I9" s="16">
        <f t="shared" si="5"/>
        <v>6.5848336515237094</v>
      </c>
      <c r="J9" s="2">
        <f t="shared" si="6"/>
        <v>7.2813668299846648E-4</v>
      </c>
      <c r="K9" s="16">
        <f t="shared" si="7"/>
        <v>2.9151089335378044</v>
      </c>
      <c r="L9" s="2">
        <f t="shared" si="8"/>
        <v>2.2771741471183103E-5</v>
      </c>
      <c r="M9" s="17">
        <f t="shared" si="9"/>
        <v>8.9130341152675907</v>
      </c>
      <c r="N9" s="1">
        <v>150736.75916255979</v>
      </c>
      <c r="O9" s="2">
        <v>23948.557888698815</v>
      </c>
      <c r="P9" s="2">
        <v>183437.05740720738</v>
      </c>
      <c r="Q9" s="2">
        <f t="shared" si="0"/>
        <v>31.656974139263006</v>
      </c>
      <c r="R9" s="16">
        <f t="shared" si="10"/>
        <v>5.5232471308766877</v>
      </c>
      <c r="S9" s="2">
        <f t="shared" si="11"/>
        <v>7.2814596062939561E-4</v>
      </c>
      <c r="T9" s="16">
        <f t="shared" si="12"/>
        <v>2.9138719160805873</v>
      </c>
      <c r="U9" s="2">
        <f t="shared" si="13"/>
        <v>2.3001123146709791E-5</v>
      </c>
      <c r="V9" s="17">
        <f t="shared" si="14"/>
        <v>7.9955074131608388</v>
      </c>
      <c r="W9" s="10">
        <f t="shared" si="15"/>
        <v>7.2721565121814844E-4</v>
      </c>
    </row>
    <row r="10" spans="1:23" ht="15.75" thickBot="1">
      <c r="A10" s="1">
        <v>1.08E-3</v>
      </c>
      <c r="B10" s="2">
        <f t="shared" si="1"/>
        <v>3.6000000000000001E-5</v>
      </c>
      <c r="C10" s="2">
        <f t="shared" si="2"/>
        <v>462.96296296296293</v>
      </c>
      <c r="D10" s="2">
        <f t="shared" si="3"/>
        <v>1.0000000000000004E-2</v>
      </c>
      <c r="E10" s="1">
        <v>107578.04110901283</v>
      </c>
      <c r="F10" s="2">
        <v>66177.311211344786</v>
      </c>
      <c r="G10" s="2">
        <v>184369.18294631087</v>
      </c>
      <c r="H10" s="2">
        <f t="shared" si="4"/>
        <v>32.021233306478869</v>
      </c>
      <c r="I10" s="16">
        <f t="shared" si="5"/>
        <v>6.7374443549295648</v>
      </c>
      <c r="J10" s="2">
        <f t="shared" si="6"/>
        <v>1.0485880355137664E-3</v>
      </c>
      <c r="K10" s="16">
        <f t="shared" si="7"/>
        <v>2.9085152302068118</v>
      </c>
      <c r="L10" s="2">
        <f t="shared" si="8"/>
        <v>3.2746647372311087E-5</v>
      </c>
      <c r="M10" s="17">
        <f t="shared" si="9"/>
        <v>9.0370906324692069</v>
      </c>
      <c r="N10" s="1">
        <v>139754.4202246803</v>
      </c>
      <c r="O10" s="2">
        <v>33969.385511881948</v>
      </c>
      <c r="P10" s="2">
        <v>184398.62128364644</v>
      </c>
      <c r="Q10" s="2">
        <f t="shared" si="0"/>
        <v>32.033247473021092</v>
      </c>
      <c r="R10" s="16">
        <f t="shared" si="10"/>
        <v>6.7774915767369732</v>
      </c>
      <c r="S10" s="2">
        <f t="shared" si="11"/>
        <v>1.0485873188859217E-3</v>
      </c>
      <c r="T10" s="16">
        <f t="shared" si="12"/>
        <v>2.9085815846368805</v>
      </c>
      <c r="U10" s="2">
        <f t="shared" si="13"/>
        <v>3.2734343271598005E-5</v>
      </c>
      <c r="V10" s="17">
        <f t="shared" si="14"/>
        <v>9.0712686900055459</v>
      </c>
      <c r="W10" s="10">
        <f t="shared" si="15"/>
        <v>1.046680772245936E-3</v>
      </c>
    </row>
    <row r="11" spans="1:23" ht="15.75" thickBot="1">
      <c r="A11" s="1">
        <v>2.5000000000000001E-3</v>
      </c>
      <c r="B11" s="2">
        <f t="shared" si="1"/>
        <v>8.3333333333333331E-5</v>
      </c>
      <c r="C11" s="2">
        <f t="shared" si="2"/>
        <v>200</v>
      </c>
      <c r="D11" s="2">
        <f t="shared" si="3"/>
        <v>2.3148148148148154E-2</v>
      </c>
      <c r="E11" s="1">
        <v>55193.250605222594</v>
      </c>
      <c r="F11" s="2">
        <v>115541.86337011721</v>
      </c>
      <c r="G11" s="2">
        <v>187389.42133576109</v>
      </c>
      <c r="H11" s="2">
        <f t="shared" si="4"/>
        <v>33.232584191304724</v>
      </c>
      <c r="I11" s="16">
        <f t="shared" si="5"/>
        <v>10.775280637682414</v>
      </c>
      <c r="J11" s="2">
        <f t="shared" si="6"/>
        <v>2.4273384825563532E-3</v>
      </c>
      <c r="K11" s="16">
        <f t="shared" si="7"/>
        <v>2.9064606977458745</v>
      </c>
      <c r="L11" s="2">
        <f t="shared" si="8"/>
        <v>7.3040918773673467E-5</v>
      </c>
      <c r="M11" s="17">
        <f t="shared" si="9"/>
        <v>12.350897471591839</v>
      </c>
      <c r="N11" s="1">
        <v>101009.40881268047</v>
      </c>
      <c r="O11" s="2">
        <v>69438.542769306849</v>
      </c>
      <c r="P11" s="2">
        <v>187674.64332400679</v>
      </c>
      <c r="Q11" s="2">
        <f t="shared" si="0"/>
        <v>33.349801375621922</v>
      </c>
      <c r="R11" s="16">
        <f t="shared" si="10"/>
        <v>11.166004585406407</v>
      </c>
      <c r="S11" s="2">
        <f t="shared" si="11"/>
        <v>2.4273037338108168E-3</v>
      </c>
      <c r="T11" s="16">
        <f t="shared" si="12"/>
        <v>2.9078506475673294</v>
      </c>
      <c r="U11" s="2">
        <f t="shared" si="13"/>
        <v>7.2783154132519964E-5</v>
      </c>
      <c r="V11" s="17">
        <f t="shared" si="14"/>
        <v>12.660215040976041</v>
      </c>
      <c r="W11" s="10">
        <f t="shared" si="15"/>
        <v>2.4174919796036191E-3</v>
      </c>
    </row>
    <row r="12" spans="1:23" ht="15.75" thickBot="1">
      <c r="A12" s="1">
        <v>5.0000000000000001E-3</v>
      </c>
      <c r="B12" s="2">
        <f t="shared" si="1"/>
        <v>1.6666666666666666E-4</v>
      </c>
      <c r="C12" s="2">
        <f t="shared" si="2"/>
        <v>100</v>
      </c>
      <c r="D12" s="2">
        <f t="shared" si="3"/>
        <v>4.6296296296296308E-2</v>
      </c>
      <c r="E12" s="1">
        <v>17172.955215337752</v>
      </c>
      <c r="F12" s="2">
        <v>149463.27068393599</v>
      </c>
      <c r="G12" s="2">
        <v>191488.31022254089</v>
      </c>
      <c r="H12" s="2">
        <f t="shared" si="4"/>
        <v>34.95266029988224</v>
      </c>
      <c r="I12" s="16">
        <f t="shared" si="5"/>
        <v>16.508867666274131</v>
      </c>
      <c r="J12" s="2">
        <f t="shared" si="6"/>
        <v>4.8524098182012023E-3</v>
      </c>
      <c r="K12" s="16">
        <f t="shared" si="7"/>
        <v>2.9518036359759554</v>
      </c>
      <c r="L12" s="2">
        <f t="shared" si="8"/>
        <v>1.3882805419012842E-4</v>
      </c>
      <c r="M12" s="17">
        <f t="shared" si="9"/>
        <v>16.703167485922943</v>
      </c>
      <c r="N12" s="1">
        <v>57230.364763054014</v>
      </c>
      <c r="O12" s="2">
        <v>110789.02953556583</v>
      </c>
      <c r="P12" s="2">
        <v>190103.40074633091</v>
      </c>
      <c r="Q12" s="2">
        <f t="shared" si="0"/>
        <v>34.36174474976341</v>
      </c>
      <c r="R12" s="16">
        <f t="shared" si="10"/>
        <v>14.539149165878033</v>
      </c>
      <c r="S12" s="2">
        <f t="shared" si="11"/>
        <v>4.8530583175557781E-3</v>
      </c>
      <c r="T12" s="16">
        <f t="shared" si="12"/>
        <v>2.9388336488844411</v>
      </c>
      <c r="U12" s="2">
        <f t="shared" si="13"/>
        <v>1.4123433931826737E-4</v>
      </c>
      <c r="V12" s="17">
        <f t="shared" si="14"/>
        <v>15.259396409039576</v>
      </c>
      <c r="W12" s="10">
        <f t="shared" si="15"/>
        <v>4.8149953395567394E-3</v>
      </c>
    </row>
    <row r="13" spans="1:23" ht="15.75" thickBot="1">
      <c r="A13" s="1">
        <v>7.4999999999999997E-3</v>
      </c>
      <c r="B13" s="2">
        <f t="shared" si="1"/>
        <v>2.5000000000000001E-4</v>
      </c>
      <c r="C13" s="2">
        <f t="shared" si="2"/>
        <v>66.666666666666671</v>
      </c>
      <c r="D13" s="2">
        <f t="shared" si="3"/>
        <v>6.9444444444444461E-2</v>
      </c>
      <c r="E13" s="1">
        <v>5395.4954350762409</v>
      </c>
      <c r="F13" s="2">
        <v>159241.63554409181</v>
      </c>
      <c r="G13" s="2">
        <v>193487.40503928741</v>
      </c>
      <c r="H13" s="2">
        <f t="shared" si="4"/>
        <v>35.825122892144329</v>
      </c>
      <c r="I13" s="16">
        <f t="shared" si="5"/>
        <v>19.417076307147759</v>
      </c>
      <c r="J13" s="2">
        <f t="shared" si="6"/>
        <v>7.2740367016897178E-3</v>
      </c>
      <c r="K13" s="16">
        <f t="shared" si="7"/>
        <v>3.0128439774704252</v>
      </c>
      <c r="L13" s="2">
        <f t="shared" si="8"/>
        <v>2.0304289600314967E-4</v>
      </c>
      <c r="M13" s="17">
        <f t="shared" si="9"/>
        <v>18.782841598740134</v>
      </c>
      <c r="N13" s="1">
        <v>32575.622951405156</v>
      </c>
      <c r="O13" s="2">
        <v>134879.91749290019</v>
      </c>
      <c r="P13" s="2">
        <v>190667.36355636272</v>
      </c>
      <c r="Q13" s="2">
        <f t="shared" si="0"/>
        <v>34.601242816646703</v>
      </c>
      <c r="R13" s="16">
        <f t="shared" si="10"/>
        <v>15.337476055489011</v>
      </c>
      <c r="S13" s="2">
        <f t="shared" si="11"/>
        <v>7.2769727303344947E-3</v>
      </c>
      <c r="T13" s="16">
        <f t="shared" si="12"/>
        <v>2.9736969288733999</v>
      </c>
      <c r="U13" s="2">
        <f t="shared" si="13"/>
        <v>2.1030957670784974E-4</v>
      </c>
      <c r="V13" s="17">
        <f t="shared" si="14"/>
        <v>15.876169316860107</v>
      </c>
      <c r="W13" s="10">
        <f t="shared" si="15"/>
        <v>7.1919992786888542E-3</v>
      </c>
    </row>
    <row r="14" spans="1:23" ht="15.75" thickBot="1">
      <c r="A14" s="1">
        <v>1.0800000000000001E-2</v>
      </c>
      <c r="B14" s="2">
        <f t="shared" si="1"/>
        <v>3.6000000000000002E-4</v>
      </c>
      <c r="C14" s="2">
        <f t="shared" si="2"/>
        <v>46.296296296296291</v>
      </c>
      <c r="D14" s="2">
        <f t="shared" si="3"/>
        <v>0.10000000000000003</v>
      </c>
      <c r="E14" s="1">
        <v>1187.9703493906004</v>
      </c>
      <c r="F14" s="2">
        <v>162995.98843852591</v>
      </c>
      <c r="G14" s="2">
        <v>193940.57732874973</v>
      </c>
      <c r="H14" s="2">
        <f t="shared" si="4"/>
        <v>36.02608113561714</v>
      </c>
      <c r="I14" s="16">
        <f t="shared" si="5"/>
        <v>20.086937118723803</v>
      </c>
      <c r="J14" s="2">
        <f t="shared" si="6"/>
        <v>1.0467607705002342E-2</v>
      </c>
      <c r="K14" s="16">
        <f t="shared" si="7"/>
        <v>3.0777064351635093</v>
      </c>
      <c r="L14" s="2">
        <f t="shared" si="8"/>
        <v>2.9055637957395135E-4</v>
      </c>
      <c r="M14" s="17">
        <f t="shared" si="9"/>
        <v>19.289894562791297</v>
      </c>
      <c r="N14" s="1">
        <v>15594.473954172887</v>
      </c>
      <c r="O14" s="2">
        <v>149290.60814616235</v>
      </c>
      <c r="P14" s="2">
        <v>193237.88563844393</v>
      </c>
      <c r="Q14" s="2">
        <f t="shared" si="0"/>
        <v>35.715354164048598</v>
      </c>
      <c r="R14" s="16">
        <f t="shared" si="10"/>
        <v>19.051180546828661</v>
      </c>
      <c r="S14" s="2">
        <f t="shared" si="11"/>
        <v>1.0469101699545165E-2</v>
      </c>
      <c r="T14" s="16">
        <f t="shared" si="12"/>
        <v>3.0638731523595921</v>
      </c>
      <c r="U14" s="2">
        <f t="shared" si="13"/>
        <v>2.9312607825357804E-4</v>
      </c>
      <c r="V14" s="17">
        <f t="shared" si="14"/>
        <v>18.576089374006106</v>
      </c>
      <c r="W14" s="10">
        <f t="shared" si="15"/>
        <v>1.0298681422357917E-2</v>
      </c>
    </row>
    <row r="15" spans="1:23" ht="15.75" thickBot="1">
      <c r="A15" s="21"/>
      <c r="B15" s="22"/>
      <c r="C15" s="22"/>
      <c r="D15" s="23"/>
      <c r="E15" s="21"/>
      <c r="F15" s="22"/>
      <c r="G15" s="22"/>
      <c r="H15" s="22"/>
      <c r="I15" s="22"/>
      <c r="J15" s="22"/>
      <c r="K15" s="22"/>
      <c r="L15" s="22"/>
      <c r="M15" s="23"/>
      <c r="N15" s="21"/>
      <c r="O15" s="22"/>
      <c r="P15" s="22"/>
      <c r="Q15" s="22"/>
      <c r="R15" s="22"/>
      <c r="S15" s="22"/>
      <c r="T15" s="22"/>
      <c r="U15" s="22"/>
      <c r="V15" s="23"/>
      <c r="W15" s="23"/>
    </row>
    <row r="16" spans="1:23" ht="15.75" thickBot="1"/>
    <row r="17" spans="1:23">
      <c r="A17" s="6" t="s">
        <v>27</v>
      </c>
      <c r="B17" s="16">
        <v>0.06</v>
      </c>
      <c r="C17" s="7" t="s">
        <v>28</v>
      </c>
      <c r="D17" s="16">
        <v>3.3000000000000002E-2</v>
      </c>
      <c r="E17" s="7" t="s">
        <v>29</v>
      </c>
      <c r="F17" s="16">
        <v>0.125</v>
      </c>
      <c r="G17" s="7" t="s">
        <v>3</v>
      </c>
      <c r="H17" s="16">
        <f>F17/(B17-D17)</f>
        <v>4.6296296296296306</v>
      </c>
      <c r="I17" s="7" t="s">
        <v>10</v>
      </c>
      <c r="J17" s="16" t="s">
        <v>11</v>
      </c>
      <c r="K17" s="7" t="s">
        <v>13</v>
      </c>
      <c r="L17" s="17">
        <v>15</v>
      </c>
    </row>
    <row r="18" spans="1:23" ht="15.75" thickBot="1">
      <c r="A18" s="27" t="s">
        <v>0</v>
      </c>
      <c r="B18" s="4">
        <v>15</v>
      </c>
      <c r="C18" s="24" t="s">
        <v>9</v>
      </c>
      <c r="D18" s="4">
        <v>30</v>
      </c>
      <c r="E18" s="24" t="s">
        <v>25</v>
      </c>
      <c r="F18" s="4">
        <v>18</v>
      </c>
      <c r="G18" s="24" t="s">
        <v>26</v>
      </c>
      <c r="H18" s="4">
        <v>42</v>
      </c>
      <c r="I18" s="4"/>
      <c r="J18" s="4"/>
      <c r="K18" s="24" t="s">
        <v>12</v>
      </c>
      <c r="L18" s="5">
        <v>30</v>
      </c>
    </row>
    <row r="19" spans="1:23" ht="15.75" thickBot="1">
      <c r="A19" s="9"/>
      <c r="B19" s="9"/>
      <c r="C19" s="9"/>
      <c r="D19" s="9"/>
      <c r="E19" s="9"/>
      <c r="F19" s="9"/>
      <c r="G19" s="9"/>
    </row>
    <row r="20" spans="1:23" ht="15.75" thickBot="1">
      <c r="E20" s="6"/>
      <c r="F20" s="13" t="s">
        <v>16</v>
      </c>
      <c r="G20" s="7"/>
      <c r="H20" s="7"/>
      <c r="I20" s="7"/>
      <c r="J20" s="7"/>
      <c r="K20" s="7"/>
      <c r="L20" s="7"/>
      <c r="M20" s="8"/>
      <c r="N20" s="6"/>
      <c r="O20" s="13" t="s">
        <v>17</v>
      </c>
      <c r="P20" s="7"/>
      <c r="Q20" s="7"/>
      <c r="R20" s="7"/>
      <c r="S20" s="7"/>
      <c r="T20" s="7"/>
      <c r="U20" s="7"/>
      <c r="V20" s="8"/>
      <c r="W20" s="12"/>
    </row>
    <row r="21" spans="1:23" ht="15.75" thickBot="1">
      <c r="A21" s="6" t="s">
        <v>1</v>
      </c>
      <c r="B21" s="7" t="s">
        <v>5</v>
      </c>
      <c r="C21" s="7" t="s">
        <v>2</v>
      </c>
      <c r="D21" s="7" t="s">
        <v>4</v>
      </c>
      <c r="E21" s="19" t="s">
        <v>6</v>
      </c>
      <c r="F21" s="20" t="s">
        <v>8</v>
      </c>
      <c r="G21" s="20" t="s">
        <v>7</v>
      </c>
      <c r="H21" s="24" t="s">
        <v>0</v>
      </c>
      <c r="I21" s="24" t="s">
        <v>19</v>
      </c>
      <c r="J21" s="24" t="s">
        <v>15</v>
      </c>
      <c r="K21" s="24" t="s">
        <v>20</v>
      </c>
      <c r="L21" s="24" t="s">
        <v>18</v>
      </c>
      <c r="M21" s="25" t="s">
        <v>21</v>
      </c>
      <c r="N21" s="19" t="s">
        <v>6</v>
      </c>
      <c r="O21" s="20" t="s">
        <v>8</v>
      </c>
      <c r="P21" s="20" t="s">
        <v>7</v>
      </c>
      <c r="Q21" s="24" t="s">
        <v>0</v>
      </c>
      <c r="R21" s="24" t="s">
        <v>19</v>
      </c>
      <c r="S21" s="24" t="s">
        <v>15</v>
      </c>
      <c r="T21" s="24" t="s">
        <v>20</v>
      </c>
      <c r="U21" s="24" t="s">
        <v>18</v>
      </c>
      <c r="V21" s="25" t="s">
        <v>21</v>
      </c>
      <c r="W21" s="14" t="s">
        <v>14</v>
      </c>
    </row>
    <row r="22" spans="1:23" ht="15.75" thickBot="1">
      <c r="A22" s="1">
        <v>7.2000000000000002E-5</v>
      </c>
      <c r="B22" s="2">
        <f>A22/B$18</f>
        <v>4.7999999999999998E-6</v>
      </c>
      <c r="C22" s="2">
        <f>(D$18*B22+A22)^-1</f>
        <v>4629.6296296296296</v>
      </c>
      <c r="D22" s="2">
        <f>H$1/C22</f>
        <v>1.0000000000000002E-3</v>
      </c>
      <c r="E22" s="15">
        <v>346146.68910811673</v>
      </c>
      <c r="F22" s="16">
        <v>10861.691640467756</v>
      </c>
      <c r="G22" s="16">
        <v>179049.59982619993</v>
      </c>
      <c r="H22" s="16">
        <f t="shared" ref="H22:H30" si="16">($H$18*(1+G22/(E22+F22))-$F$18)/(1+(E22+F22)/G22)</f>
        <v>15.051954972929314</v>
      </c>
      <c r="I22" s="16">
        <f>100*ABS(H22-$B$18)/$B$18</f>
        <v>0.34636648619542854</v>
      </c>
      <c r="J22" s="16">
        <f t="shared" ref="J22:J30" si="17">(3*$W22-$H$17*$W22^2)/(3-$H$17*$W22*(1+($H$18/H22)))</f>
        <v>6.9891750393137302E-5</v>
      </c>
      <c r="K22" s="16">
        <f>100*ABS(J22-$A22)/$A22</f>
        <v>2.9281244539759719</v>
      </c>
      <c r="L22" s="16">
        <f t="shared" ref="L22:L30" si="18">J22/H22</f>
        <v>4.6433669592313048E-6</v>
      </c>
      <c r="M22" s="17">
        <f>100*ABS(L22-$B22)/$B22</f>
        <v>3.2631883493478129</v>
      </c>
      <c r="N22" s="16">
        <v>352246.18563603901</v>
      </c>
      <c r="O22" s="16">
        <v>5026.5988199477879</v>
      </c>
      <c r="P22" s="16">
        <v>179910.93858741244</v>
      </c>
      <c r="Q22" s="2">
        <f t="shared" ref="Q22:Q30" si="19">($H$18*(1+P22/(N22+O22))-$F$18)/(1+(N22+O22)/P22)</f>
        <v>15.121360401566147</v>
      </c>
      <c r="R22" s="2">
        <f>100*ABS(Q22-$B$18)/$B$18</f>
        <v>0.80906934377431128</v>
      </c>
      <c r="S22" s="2">
        <f t="shared" ref="S22:S30" si="20">(3*$W22-$H$17*$W22^2)/(3-$H$17*$W22*(1+($H$18/Q22)))</f>
        <v>6.9891653836526098E-5</v>
      </c>
      <c r="T22" s="2">
        <f>100*ABS(S22-$A22)/$A22</f>
        <v>2.9282585603804216</v>
      </c>
      <c r="U22" s="2">
        <f t="shared" ref="U22:U30" si="21">S22/Q22</f>
        <v>4.6220480155533685E-6</v>
      </c>
      <c r="V22" s="2">
        <f>100*ABS(U22-$B22)/$B22</f>
        <v>3.7073330093048185</v>
      </c>
      <c r="W22" s="26">
        <f t="shared" ref="W22:W30" si="22">($B$17/($L$18-$L$17))*LN(N22/E22)</f>
        <v>6.9870719905654492E-5</v>
      </c>
    </row>
    <row r="23" spans="1:23" ht="15.75" thickBot="1">
      <c r="A23" s="1">
        <v>1.6670000000000001E-4</v>
      </c>
      <c r="B23" s="2">
        <f t="shared" ref="B23:B30" si="23">A23/B$18</f>
        <v>1.1113333333333334E-5</v>
      </c>
      <c r="C23" s="2">
        <f t="shared" ref="C23:C30" si="24">(D$18*B23+A23)^-1</f>
        <v>1999.6000799840028</v>
      </c>
      <c r="D23" s="2">
        <f t="shared" ref="D23:D30" si="25">H$1/C23</f>
        <v>2.3152777777777785E-3</v>
      </c>
      <c r="E23" s="1">
        <v>331009.03604897327</v>
      </c>
      <c r="F23" s="2">
        <v>24533.189056592637</v>
      </c>
      <c r="G23" s="2">
        <v>181644.57257260688</v>
      </c>
      <c r="H23" s="2">
        <f t="shared" si="16"/>
        <v>15.371041953193636</v>
      </c>
      <c r="I23" s="16">
        <f t="shared" ref="I23:I30" si="26">100*ABS(H23-$B$18)/$B$18</f>
        <v>2.4736130212909067</v>
      </c>
      <c r="J23" s="2">
        <f t="shared" si="17"/>
        <v>1.6184462644692007E-4</v>
      </c>
      <c r="K23" s="16">
        <f t="shared" ref="K23:K30" si="27">100*ABS(J23-$A23)/$A23</f>
        <v>2.9126416035272591</v>
      </c>
      <c r="L23" s="2">
        <f t="shared" si="18"/>
        <v>1.0529190339845092E-5</v>
      </c>
      <c r="M23" s="17">
        <f t="shared" ref="M23:M30" si="28">100*ABS(L23-$B23)/$B23</f>
        <v>5.2562356942553272</v>
      </c>
      <c r="N23" s="2">
        <v>344667.17118617852</v>
      </c>
      <c r="O23" s="2">
        <v>11490.042705472217</v>
      </c>
      <c r="P23" s="2">
        <v>181026.54316941695</v>
      </c>
      <c r="Q23" s="2">
        <f t="shared" si="19"/>
        <v>15.281783572674774</v>
      </c>
      <c r="R23" s="2">
        <f t="shared" ref="R23:R30" si="29">100*ABS(Q23-$B$18)/$B$18</f>
        <v>1.8785571511651611</v>
      </c>
      <c r="S23" s="2">
        <f t="shared" si="20"/>
        <v>1.618452717335168E-4</v>
      </c>
      <c r="T23" s="2">
        <f t="shared" ref="T23:T30" si="30">100*ABS(S23-$A23)/$A23</f>
        <v>2.9122545089881315</v>
      </c>
      <c r="U23" s="2">
        <f t="shared" si="21"/>
        <v>1.0590731832042886E-5</v>
      </c>
      <c r="V23" s="2">
        <f t="shared" ref="V23:V30" si="31">100*ABS(U23-$B23)/$B23</f>
        <v>4.702473017010627</v>
      </c>
      <c r="W23" s="10">
        <f t="shared" si="22"/>
        <v>1.6173422377129299E-4</v>
      </c>
    </row>
    <row r="24" spans="1:23" ht="15.75" thickBot="1">
      <c r="A24" s="1">
        <v>3.3330000000000002E-4</v>
      </c>
      <c r="B24" s="2">
        <f t="shared" si="23"/>
        <v>2.2220000000000001E-5</v>
      </c>
      <c r="C24" s="2">
        <f t="shared" si="24"/>
        <v>1000.1000100009999</v>
      </c>
      <c r="D24" s="2">
        <f t="shared" si="25"/>
        <v>4.6291666666666686E-3</v>
      </c>
      <c r="E24" s="1">
        <v>305984.46436361817</v>
      </c>
      <c r="F24" s="2">
        <v>46995.704265882923</v>
      </c>
      <c r="G24" s="2">
        <v>184206.62938753844</v>
      </c>
      <c r="H24" s="2">
        <f t="shared" si="16"/>
        <v>15.745790627250088</v>
      </c>
      <c r="I24" s="16">
        <f t="shared" si="26"/>
        <v>4.9719375150005858</v>
      </c>
      <c r="J24" s="2">
        <f t="shared" si="17"/>
        <v>3.236569588243621E-4</v>
      </c>
      <c r="K24" s="16">
        <f t="shared" si="27"/>
        <v>2.893201672858662</v>
      </c>
      <c r="L24" s="2">
        <f t="shared" si="18"/>
        <v>2.0555141782733519E-5</v>
      </c>
      <c r="M24" s="17">
        <f t="shared" si="28"/>
        <v>7.4926112388230512</v>
      </c>
      <c r="N24" s="2">
        <v>331736.46044398582</v>
      </c>
      <c r="O24" s="2">
        <v>22468.435784043988</v>
      </c>
      <c r="P24" s="2">
        <v>182978.94627481457</v>
      </c>
      <c r="Q24" s="2">
        <f t="shared" si="19"/>
        <v>15.565534878457791</v>
      </c>
      <c r="R24" s="2">
        <f t="shared" si="29"/>
        <v>3.7702325230519427</v>
      </c>
      <c r="S24" s="2">
        <f t="shared" si="20"/>
        <v>3.2366195489042237E-4</v>
      </c>
      <c r="T24" s="2">
        <f t="shared" si="30"/>
        <v>2.8917027031436118</v>
      </c>
      <c r="U24" s="2">
        <f t="shared" si="21"/>
        <v>2.0793500346612584E-5</v>
      </c>
      <c r="V24" s="2">
        <f t="shared" si="31"/>
        <v>6.4198904292863039</v>
      </c>
      <c r="W24" s="10">
        <f t="shared" si="22"/>
        <v>3.2322611696764794E-4</v>
      </c>
    </row>
    <row r="25" spans="1:23" ht="15.75" thickBot="1">
      <c r="A25" s="1">
        <v>5.0000000000000001E-4</v>
      </c>
      <c r="B25" s="2">
        <f t="shared" si="23"/>
        <v>3.3333333333333335E-5</v>
      </c>
      <c r="C25" s="2">
        <f t="shared" si="24"/>
        <v>666.66666666666663</v>
      </c>
      <c r="D25" s="2">
        <f t="shared" si="25"/>
        <v>6.9444444444444467E-3</v>
      </c>
      <c r="E25" s="1">
        <v>282859.48389239499</v>
      </c>
      <c r="F25" s="2">
        <v>67578.922365560269</v>
      </c>
      <c r="G25" s="2">
        <v>186748.39206623129</v>
      </c>
      <c r="H25" s="2">
        <f t="shared" si="16"/>
        <v>16.124225961535505</v>
      </c>
      <c r="I25" s="16">
        <f t="shared" si="26"/>
        <v>7.4948397435700302</v>
      </c>
      <c r="J25" s="2">
        <f t="shared" si="17"/>
        <v>4.8560352496048673E-4</v>
      </c>
      <c r="K25" s="16">
        <f t="shared" si="27"/>
        <v>2.8792950079026549</v>
      </c>
      <c r="L25" s="2">
        <f t="shared" si="18"/>
        <v>3.0116392943072033E-5</v>
      </c>
      <c r="M25" s="17">
        <f t="shared" si="28"/>
        <v>9.6508211707839049</v>
      </c>
      <c r="N25" s="2">
        <v>319294.68190384004</v>
      </c>
      <c r="O25" s="2">
        <v>32969.707312827471</v>
      </c>
      <c r="P25" s="2">
        <v>184919.64562847084</v>
      </c>
      <c r="Q25" s="2">
        <f t="shared" si="19"/>
        <v>15.851415386624062</v>
      </c>
      <c r="R25" s="2">
        <f t="shared" si="29"/>
        <v>5.6761025774937464</v>
      </c>
      <c r="S25" s="2">
        <f t="shared" si="20"/>
        <v>4.8561985141066426E-4</v>
      </c>
      <c r="T25" s="2">
        <f t="shared" si="30"/>
        <v>2.8760297178671497</v>
      </c>
      <c r="U25" s="2">
        <f t="shared" si="21"/>
        <v>3.063574069356898E-5</v>
      </c>
      <c r="V25" s="2">
        <f t="shared" si="31"/>
        <v>8.0927779192930647</v>
      </c>
      <c r="W25" s="10">
        <f t="shared" si="22"/>
        <v>4.8465677244554723E-4</v>
      </c>
    </row>
    <row r="26" spans="1:23" ht="15.75" thickBot="1">
      <c r="A26" s="1">
        <v>7.2000000000000005E-4</v>
      </c>
      <c r="B26" s="2">
        <f t="shared" si="23"/>
        <v>4.8000000000000001E-5</v>
      </c>
      <c r="C26" s="2">
        <f t="shared" si="24"/>
        <v>462.96296296296293</v>
      </c>
      <c r="D26" s="2">
        <f t="shared" si="25"/>
        <v>1.0000000000000004E-2</v>
      </c>
      <c r="E26" s="1">
        <v>255024.12304386077</v>
      </c>
      <c r="F26" s="2">
        <v>95841.603445837274</v>
      </c>
      <c r="G26" s="2">
        <v>186321.07486700866</v>
      </c>
      <c r="H26" s="2">
        <f t="shared" si="16"/>
        <v>16.060134142144769</v>
      </c>
      <c r="I26" s="16">
        <f t="shared" si="26"/>
        <v>7.0675609476317902</v>
      </c>
      <c r="J26" s="2">
        <f t="shared" si="17"/>
        <v>6.99418536542215E-4</v>
      </c>
      <c r="K26" s="16">
        <f t="shared" si="27"/>
        <v>2.8585365913590342</v>
      </c>
      <c r="L26" s="2">
        <f t="shared" si="18"/>
        <v>4.3549980987195562E-5</v>
      </c>
      <c r="M26" s="17">
        <f t="shared" si="28"/>
        <v>9.2708729433425816</v>
      </c>
      <c r="N26" s="2">
        <v>303602.74168365012</v>
      </c>
      <c r="O26" s="2">
        <v>47363.437864709391</v>
      </c>
      <c r="P26" s="2">
        <v>186217.84062296822</v>
      </c>
      <c r="Q26" s="2">
        <f t="shared" si="19"/>
        <v>16.044823355701215</v>
      </c>
      <c r="R26" s="2">
        <f t="shared" si="29"/>
        <v>6.9654890380081014</v>
      </c>
      <c r="S26" s="2">
        <f t="shared" si="20"/>
        <v>6.9942042249496877E-4</v>
      </c>
      <c r="T26" s="2">
        <f t="shared" si="30"/>
        <v>2.8582746534765651</v>
      </c>
      <c r="U26" s="2">
        <f t="shared" si="21"/>
        <v>4.3591656136646924E-5</v>
      </c>
      <c r="V26" s="2">
        <f t="shared" si="31"/>
        <v>9.1840497153189116</v>
      </c>
      <c r="W26" s="10">
        <f t="shared" si="22"/>
        <v>6.974477408125681E-4</v>
      </c>
    </row>
    <row r="27" spans="1:23" ht="15.75" thickBot="1">
      <c r="A27" s="1">
        <v>1.6670000000000001E-3</v>
      </c>
      <c r="B27" s="2">
        <f t="shared" si="23"/>
        <v>1.1113333333333334E-4</v>
      </c>
      <c r="C27" s="2">
        <f t="shared" si="24"/>
        <v>199.9600079984003</v>
      </c>
      <c r="D27" s="2">
        <f t="shared" si="25"/>
        <v>2.3152777777777786E-2</v>
      </c>
      <c r="E27" s="1">
        <v>163555.55870423999</v>
      </c>
      <c r="F27" s="2">
        <v>183659.67093011286</v>
      </c>
      <c r="G27" s="2">
        <v>189651.57208470348</v>
      </c>
      <c r="H27" s="2">
        <f t="shared" si="16"/>
        <v>16.582103018803146</v>
      </c>
      <c r="I27" s="16">
        <f t="shared" si="26"/>
        <v>10.547353458687638</v>
      </c>
      <c r="J27" s="2">
        <f t="shared" si="17"/>
        <v>1.6197569683135654E-3</v>
      </c>
      <c r="K27" s="16">
        <f t="shared" si="27"/>
        <v>2.8340150981664491</v>
      </c>
      <c r="L27" s="2">
        <f t="shared" si="18"/>
        <v>9.7681033972401134E-5</v>
      </c>
      <c r="M27" s="17">
        <f t="shared" si="28"/>
        <v>12.104648495139958</v>
      </c>
      <c r="N27" s="2">
        <v>244578.92697578826</v>
      </c>
      <c r="O27" s="2">
        <v>101813.27455447186</v>
      </c>
      <c r="P27" s="2">
        <v>190792.11793262896</v>
      </c>
      <c r="Q27" s="2">
        <f t="shared" si="19"/>
        <v>16.740442146589011</v>
      </c>
      <c r="R27" s="2">
        <f t="shared" si="29"/>
        <v>11.60294764392674</v>
      </c>
      <c r="S27" s="2">
        <f t="shared" si="20"/>
        <v>1.6196597362033752E-3</v>
      </c>
      <c r="T27" s="2">
        <f t="shared" si="30"/>
        <v>2.8398478582258448</v>
      </c>
      <c r="U27" s="2">
        <f t="shared" si="21"/>
        <v>9.6751311704953551E-5</v>
      </c>
      <c r="V27" s="2">
        <f t="shared" si="31"/>
        <v>12.941231219297952</v>
      </c>
      <c r="W27" s="10">
        <f t="shared" si="22"/>
        <v>1.6095413013437455E-3</v>
      </c>
    </row>
    <row r="28" spans="1:23" ht="15.75" thickBot="1">
      <c r="A28" s="1">
        <v>3.333E-3</v>
      </c>
      <c r="B28" s="2">
        <f t="shared" si="23"/>
        <v>2.2220000000000001E-4</v>
      </c>
      <c r="C28" s="2">
        <f t="shared" si="24"/>
        <v>100.0100010001</v>
      </c>
      <c r="D28" s="2">
        <f t="shared" si="25"/>
        <v>4.6291666666666682E-2</v>
      </c>
      <c r="E28" s="1">
        <v>75373.14566843737</v>
      </c>
      <c r="F28" s="2">
        <v>266819.28031029127</v>
      </c>
      <c r="G28" s="2">
        <v>194994.37845263313</v>
      </c>
      <c r="H28" s="2">
        <f t="shared" si="16"/>
        <v>17.399360548425097</v>
      </c>
      <c r="I28" s="16">
        <f t="shared" si="26"/>
        <v>15.995736989500646</v>
      </c>
      <c r="J28" s="2">
        <f t="shared" si="17"/>
        <v>3.2383642945382467E-3</v>
      </c>
      <c r="K28" s="16">
        <f t="shared" si="27"/>
        <v>2.8393550993625345</v>
      </c>
      <c r="L28" s="2">
        <f t="shared" si="18"/>
        <v>1.8611973040764233E-4</v>
      </c>
      <c r="M28" s="17">
        <f t="shared" si="28"/>
        <v>16.237745091070064</v>
      </c>
      <c r="N28" s="2">
        <v>167728.21035290603</v>
      </c>
      <c r="O28" s="2">
        <v>174580.03254286104</v>
      </c>
      <c r="P28" s="2">
        <v>194876.4117651624</v>
      </c>
      <c r="Q28" s="2">
        <f t="shared" si="19"/>
        <v>17.380715553077096</v>
      </c>
      <c r="R28" s="2">
        <f t="shared" si="29"/>
        <v>15.871437020513971</v>
      </c>
      <c r="S28" s="2">
        <f t="shared" si="20"/>
        <v>3.2384064100777123E-3</v>
      </c>
      <c r="T28" s="2">
        <f t="shared" si="30"/>
        <v>2.8380915068193127</v>
      </c>
      <c r="U28" s="2">
        <f t="shared" si="21"/>
        <v>1.8632181167618168E-4</v>
      </c>
      <c r="V28" s="2">
        <f t="shared" si="31"/>
        <v>16.146799425660816</v>
      </c>
      <c r="W28" s="10">
        <f t="shared" si="22"/>
        <v>3.199575282038384E-3</v>
      </c>
    </row>
    <row r="29" spans="1:23" ht="15.75" thickBot="1">
      <c r="A29" s="1">
        <v>5.0000000000000001E-3</v>
      </c>
      <c r="B29" s="2">
        <f t="shared" si="23"/>
        <v>3.3333333333333332E-4</v>
      </c>
      <c r="C29" s="2">
        <f t="shared" si="24"/>
        <v>66.666666666666671</v>
      </c>
      <c r="D29" s="2">
        <f t="shared" si="25"/>
        <v>6.9444444444444461E-2</v>
      </c>
      <c r="E29" s="1">
        <v>35047.480091815465</v>
      </c>
      <c r="F29" s="2">
        <v>304350.47135185002</v>
      </c>
      <c r="G29" s="2">
        <v>197788.85150747688</v>
      </c>
      <c r="H29" s="2">
        <f t="shared" si="16"/>
        <v>17.848592596114315</v>
      </c>
      <c r="I29" s="16">
        <f t="shared" si="26"/>
        <v>18.990617307428767</v>
      </c>
      <c r="J29" s="2">
        <f t="shared" si="17"/>
        <v>4.8545808264899943E-3</v>
      </c>
      <c r="K29" s="16">
        <f t="shared" si="27"/>
        <v>2.9083834702001155</v>
      </c>
      <c r="L29" s="2">
        <f t="shared" si="18"/>
        <v>2.7198675751873285E-4</v>
      </c>
      <c r="M29" s="17">
        <f t="shared" si="28"/>
        <v>18.403972744380145</v>
      </c>
      <c r="N29" s="2">
        <v>115488.53926910236</v>
      </c>
      <c r="O29" s="2">
        <v>224943.20797750377</v>
      </c>
      <c r="P29" s="2">
        <v>196753.10788764173</v>
      </c>
      <c r="Q29" s="2">
        <f t="shared" si="19"/>
        <v>17.681164747028173</v>
      </c>
      <c r="R29" s="2">
        <f t="shared" si="29"/>
        <v>17.874431646854489</v>
      </c>
      <c r="S29" s="2">
        <f t="shared" si="20"/>
        <v>4.8553973567343773E-3</v>
      </c>
      <c r="T29" s="2">
        <f t="shared" si="30"/>
        <v>2.892052865312456</v>
      </c>
      <c r="U29" s="2">
        <f t="shared" si="21"/>
        <v>2.7460845629813309E-4</v>
      </c>
      <c r="V29" s="2">
        <f t="shared" si="31"/>
        <v>17.617463110560067</v>
      </c>
      <c r="W29" s="10">
        <f t="shared" si="22"/>
        <v>4.7698703268206008E-3</v>
      </c>
    </row>
    <row r="30" spans="1:23" ht="15.75" thickBot="1">
      <c r="A30" s="3">
        <v>7.1999999999999998E-3</v>
      </c>
      <c r="B30" s="4">
        <f t="shared" si="23"/>
        <v>4.8000000000000001E-4</v>
      </c>
      <c r="C30" s="4">
        <f t="shared" si="24"/>
        <v>46.296296296296291</v>
      </c>
      <c r="D30" s="4">
        <f t="shared" si="25"/>
        <v>0.10000000000000003</v>
      </c>
      <c r="E30" s="3">
        <v>12942.790688923429</v>
      </c>
      <c r="F30" s="4">
        <v>325407.74596889107</v>
      </c>
      <c r="G30" s="4">
        <v>198836.26734106577</v>
      </c>
      <c r="H30" s="4">
        <f t="shared" si="16"/>
        <v>18.019282707279583</v>
      </c>
      <c r="I30" s="16">
        <f t="shared" si="26"/>
        <v>20.128551381863886</v>
      </c>
      <c r="J30" s="4">
        <f t="shared" si="17"/>
        <v>6.984562722639239E-3</v>
      </c>
      <c r="K30" s="16">
        <f t="shared" si="27"/>
        <v>2.9921844077883453</v>
      </c>
      <c r="L30" s="4">
        <f t="shared" si="18"/>
        <v>3.8761602423927538E-4</v>
      </c>
      <c r="M30" s="17">
        <f t="shared" si="28"/>
        <v>19.246661616817629</v>
      </c>
      <c r="N30" s="4">
        <v>71054.175419870895</v>
      </c>
      <c r="O30" s="4">
        <v>264906.372885063</v>
      </c>
      <c r="P30" s="4">
        <v>201224.48936990081</v>
      </c>
      <c r="Q30" s="4">
        <f t="shared" si="19"/>
        <v>18.413383286456444</v>
      </c>
      <c r="R30" s="2">
        <f t="shared" si="29"/>
        <v>22.755888576376297</v>
      </c>
      <c r="S30" s="4">
        <f t="shared" si="20"/>
        <v>6.9807692048421965E-3</v>
      </c>
      <c r="T30" s="2">
        <f t="shared" si="30"/>
        <v>3.0448721549694899</v>
      </c>
      <c r="U30" s="4">
        <f t="shared" si="21"/>
        <v>3.7911388125922227E-4</v>
      </c>
      <c r="V30" s="2">
        <f t="shared" si="31"/>
        <v>21.017941404328695</v>
      </c>
      <c r="W30" s="11">
        <f t="shared" si="22"/>
        <v>6.8116147623637959E-3</v>
      </c>
    </row>
    <row r="32" spans="1:23" ht="18">
      <c r="A32" t="s">
        <v>30</v>
      </c>
      <c r="D32" s="2"/>
    </row>
    <row r="46" spans="4:19">
      <c r="D46" t="s">
        <v>22</v>
      </c>
      <c r="K46" t="s">
        <v>23</v>
      </c>
      <c r="S46" t="s">
        <v>24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Leonid</dc:creator>
  <cp:lastModifiedBy>Leonid</cp:lastModifiedBy>
  <dcterms:created xsi:type="dcterms:W3CDTF">2013-10-08T22:35:25Z</dcterms:created>
  <dcterms:modified xsi:type="dcterms:W3CDTF">2016-01-30T02:29:31Z</dcterms:modified>
</cp:coreProperties>
</file>