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drawings/drawing2.xml" ContentType="application/vnd.openxmlformats-officedocument.drawing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531"/>
  <workbookPr/>
  <mc:AlternateContent xmlns:mc="http://schemas.openxmlformats.org/markup-compatibility/2006">
    <mc:Choice Requires="x15">
      <x15ac:absPath xmlns:x15ac="http://schemas.microsoft.com/office/spreadsheetml/2010/11/ac" url="C:\Users\Scott MacKenzie\Desktop\Scott-new\Courses\2023-2024-CHI-Empirical\"/>
    </mc:Choice>
  </mc:AlternateContent>
  <xr:revisionPtr revIDLastSave="0" documentId="13_ncr:1_{4D6993FF-E597-4CA2-99F7-5D2F83A912CA}" xr6:coauthVersionLast="47" xr6:coauthVersionMax="47" xr10:uidLastSave="{00000000-0000-0000-0000-000000000000}"/>
  <bookViews>
    <workbookView xWindow="-110" yWindow="-110" windowWidth="19420" windowHeight="11500" tabRatio="709" xr2:uid="{00000000-000D-0000-FFFF-FFFF00000000}"/>
  </bookViews>
  <sheets>
    <sheet name="Data Tables" sheetId="1" r:id="rId1"/>
    <sheet name="Questionnaire" sheetId="7" r:id="rId2"/>
    <sheet name="Relationships" sheetId="5" r:id="rId3"/>
    <sheet name="Anovas" sheetId="3" r:id="rId4"/>
    <sheet name="Keyboards" sheetId="4" r:id="rId5"/>
    <sheet name="CHI99" sheetId="8" r:id="rId6"/>
  </sheets>
  <definedNames>
    <definedName name="group">'Data Tables'!$M$40:$M$71</definedName>
    <definedName name="overall">'Data Tables'!$N$40:$N$71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T22" i="5" l="1"/>
  <c r="U22" i="5"/>
  <c r="T23" i="5"/>
  <c r="U23" i="5"/>
  <c r="T24" i="5"/>
  <c r="U24" i="5"/>
  <c r="T25" i="5"/>
  <c r="U25" i="5"/>
  <c r="T26" i="5"/>
  <c r="U26" i="5"/>
  <c r="T27" i="5"/>
  <c r="U27" i="5"/>
  <c r="T28" i="5"/>
  <c r="U28" i="5"/>
  <c r="T29" i="5"/>
  <c r="U29" i="5"/>
  <c r="T30" i="5"/>
  <c r="U30" i="5"/>
  <c r="T31" i="5"/>
  <c r="U31" i="5"/>
  <c r="T32" i="5"/>
  <c r="U32" i="5"/>
  <c r="T33" i="5"/>
  <c r="U33" i="5"/>
  <c r="T34" i="5"/>
  <c r="U34" i="5"/>
  <c r="T35" i="5"/>
  <c r="U35" i="5"/>
  <c r="T5" i="5"/>
  <c r="U5" i="5"/>
  <c r="T6" i="5"/>
  <c r="U6" i="5"/>
  <c r="T7" i="5"/>
  <c r="U7" i="5"/>
  <c r="T8" i="5"/>
  <c r="U8" i="5"/>
  <c r="T9" i="5"/>
  <c r="U9" i="5"/>
  <c r="T10" i="5"/>
  <c r="U10" i="5"/>
  <c r="T11" i="5"/>
  <c r="U11" i="5"/>
  <c r="T12" i="5"/>
  <c r="U12" i="5"/>
  <c r="T13" i="5"/>
  <c r="U13" i="5"/>
  <c r="T14" i="5"/>
  <c r="U14" i="5"/>
  <c r="T15" i="5"/>
  <c r="U15" i="5"/>
  <c r="T16" i="5"/>
  <c r="U16" i="5"/>
  <c r="T17" i="5"/>
  <c r="U17" i="5"/>
  <c r="T18" i="5"/>
  <c r="U18" i="5"/>
  <c r="T19" i="5"/>
  <c r="U19" i="5"/>
  <c r="T20" i="5"/>
  <c r="U20" i="5"/>
  <c r="T21" i="5"/>
  <c r="U21" i="5"/>
  <c r="T4" i="5"/>
  <c r="U4" i="5"/>
  <c r="N23" i="5"/>
  <c r="O23" i="5"/>
  <c r="N24" i="5"/>
  <c r="O24" i="5"/>
  <c r="N25" i="5"/>
  <c r="O25" i="5"/>
  <c r="N26" i="5"/>
  <c r="O26" i="5"/>
  <c r="N27" i="5"/>
  <c r="O27" i="5"/>
  <c r="N28" i="5"/>
  <c r="O28" i="5"/>
  <c r="N29" i="5"/>
  <c r="O29" i="5"/>
  <c r="N30" i="5"/>
  <c r="O30" i="5"/>
  <c r="N31" i="5"/>
  <c r="O31" i="5"/>
  <c r="N32" i="5"/>
  <c r="O32" i="5"/>
  <c r="N33" i="5"/>
  <c r="O33" i="5"/>
  <c r="N34" i="5"/>
  <c r="O34" i="5"/>
  <c r="N35" i="5"/>
  <c r="O35" i="5"/>
  <c r="N5" i="5"/>
  <c r="O5" i="5"/>
  <c r="N6" i="5"/>
  <c r="O6" i="5"/>
  <c r="N7" i="5"/>
  <c r="O7" i="5"/>
  <c r="N8" i="5"/>
  <c r="O8" i="5"/>
  <c r="N9" i="5"/>
  <c r="O9" i="5"/>
  <c r="N10" i="5"/>
  <c r="O10" i="5"/>
  <c r="N11" i="5"/>
  <c r="O11" i="5"/>
  <c r="N12" i="5"/>
  <c r="O12" i="5"/>
  <c r="N13" i="5"/>
  <c r="O13" i="5"/>
  <c r="N14" i="5"/>
  <c r="O14" i="5"/>
  <c r="N15" i="5"/>
  <c r="O15" i="5"/>
  <c r="N16" i="5"/>
  <c r="O16" i="5"/>
  <c r="N17" i="5"/>
  <c r="O17" i="5"/>
  <c r="N18" i="5"/>
  <c r="O18" i="5"/>
  <c r="N19" i="5"/>
  <c r="O19" i="5"/>
  <c r="N20" i="5"/>
  <c r="O20" i="5"/>
  <c r="N21" i="5"/>
  <c r="O21" i="5"/>
  <c r="N22" i="5"/>
  <c r="O22" i="5"/>
  <c r="O4" i="5"/>
  <c r="N4" i="5"/>
  <c r="B5" i="5"/>
  <c r="C5" i="5"/>
  <c r="D5" i="5"/>
  <c r="E5" i="5"/>
  <c r="F5" i="5"/>
  <c r="G5" i="5"/>
  <c r="H5" i="5"/>
  <c r="I5" i="5"/>
  <c r="J5" i="5"/>
  <c r="K5" i="5"/>
  <c r="B6" i="5"/>
  <c r="C6" i="5"/>
  <c r="D6" i="5"/>
  <c r="E6" i="5"/>
  <c r="F6" i="5"/>
  <c r="G6" i="5"/>
  <c r="H6" i="5"/>
  <c r="I6" i="5"/>
  <c r="J6" i="5"/>
  <c r="K6" i="5"/>
  <c r="B7" i="5"/>
  <c r="C7" i="5"/>
  <c r="D7" i="5"/>
  <c r="E7" i="5"/>
  <c r="F7" i="5"/>
  <c r="G7" i="5"/>
  <c r="H7" i="5"/>
  <c r="I7" i="5"/>
  <c r="J7" i="5"/>
  <c r="K7" i="5"/>
  <c r="B8" i="5"/>
  <c r="C8" i="5"/>
  <c r="D8" i="5"/>
  <c r="E8" i="5"/>
  <c r="F8" i="5"/>
  <c r="G8" i="5"/>
  <c r="H8" i="5"/>
  <c r="I8" i="5"/>
  <c r="J8" i="5"/>
  <c r="K8" i="5"/>
  <c r="B9" i="5"/>
  <c r="C9" i="5"/>
  <c r="D9" i="5"/>
  <c r="E9" i="5"/>
  <c r="F9" i="5"/>
  <c r="G9" i="5"/>
  <c r="H9" i="5"/>
  <c r="I9" i="5"/>
  <c r="J9" i="5"/>
  <c r="K9" i="5"/>
  <c r="B10" i="5"/>
  <c r="C10" i="5"/>
  <c r="D10" i="5"/>
  <c r="E10" i="5"/>
  <c r="F10" i="5"/>
  <c r="G10" i="5"/>
  <c r="H10" i="5"/>
  <c r="I10" i="5"/>
  <c r="J10" i="5"/>
  <c r="K10" i="5"/>
  <c r="B11" i="5"/>
  <c r="C11" i="5"/>
  <c r="D11" i="5"/>
  <c r="E11" i="5"/>
  <c r="F11" i="5"/>
  <c r="G11" i="5"/>
  <c r="H11" i="5"/>
  <c r="I11" i="5"/>
  <c r="J11" i="5"/>
  <c r="K11" i="5"/>
  <c r="B12" i="5"/>
  <c r="C12" i="5"/>
  <c r="D12" i="5"/>
  <c r="E12" i="5"/>
  <c r="F12" i="5"/>
  <c r="G12" i="5"/>
  <c r="H12" i="5"/>
  <c r="I12" i="5"/>
  <c r="J12" i="5"/>
  <c r="K12" i="5"/>
  <c r="B13" i="5"/>
  <c r="C13" i="5"/>
  <c r="D13" i="5"/>
  <c r="E13" i="5"/>
  <c r="F13" i="5"/>
  <c r="G13" i="5"/>
  <c r="H13" i="5"/>
  <c r="I13" i="5"/>
  <c r="J13" i="5"/>
  <c r="K13" i="5"/>
  <c r="B14" i="5"/>
  <c r="C14" i="5"/>
  <c r="D14" i="5"/>
  <c r="E14" i="5"/>
  <c r="F14" i="5"/>
  <c r="G14" i="5"/>
  <c r="H14" i="5"/>
  <c r="I14" i="5"/>
  <c r="J14" i="5"/>
  <c r="K14" i="5"/>
  <c r="B15" i="5"/>
  <c r="C15" i="5"/>
  <c r="D15" i="5"/>
  <c r="E15" i="5"/>
  <c r="F15" i="5"/>
  <c r="G15" i="5"/>
  <c r="H15" i="5"/>
  <c r="I15" i="5"/>
  <c r="J15" i="5"/>
  <c r="K15" i="5"/>
  <c r="B16" i="5"/>
  <c r="C16" i="5"/>
  <c r="D16" i="5"/>
  <c r="E16" i="5"/>
  <c r="F16" i="5"/>
  <c r="G16" i="5"/>
  <c r="H16" i="5"/>
  <c r="I16" i="5"/>
  <c r="J16" i="5"/>
  <c r="K16" i="5"/>
  <c r="B17" i="5"/>
  <c r="C17" i="5"/>
  <c r="D17" i="5"/>
  <c r="E17" i="5"/>
  <c r="F17" i="5"/>
  <c r="G17" i="5"/>
  <c r="H17" i="5"/>
  <c r="I17" i="5"/>
  <c r="J17" i="5"/>
  <c r="K17" i="5"/>
  <c r="B18" i="5"/>
  <c r="C18" i="5"/>
  <c r="D18" i="5"/>
  <c r="E18" i="5"/>
  <c r="F18" i="5"/>
  <c r="G18" i="5"/>
  <c r="H18" i="5"/>
  <c r="I18" i="5"/>
  <c r="J18" i="5"/>
  <c r="K18" i="5"/>
  <c r="B19" i="5"/>
  <c r="C19" i="5"/>
  <c r="D19" i="5"/>
  <c r="E19" i="5"/>
  <c r="F19" i="5"/>
  <c r="G19" i="5"/>
  <c r="H19" i="5"/>
  <c r="I19" i="5"/>
  <c r="J19" i="5"/>
  <c r="K19" i="5"/>
  <c r="B20" i="5"/>
  <c r="C20" i="5"/>
  <c r="D20" i="5"/>
  <c r="E20" i="5"/>
  <c r="F20" i="5"/>
  <c r="G20" i="5"/>
  <c r="H20" i="5"/>
  <c r="I20" i="5"/>
  <c r="J20" i="5"/>
  <c r="K20" i="5"/>
  <c r="B21" i="5"/>
  <c r="C21" i="5"/>
  <c r="D21" i="5"/>
  <c r="E21" i="5"/>
  <c r="F21" i="5"/>
  <c r="G21" i="5"/>
  <c r="H21" i="5"/>
  <c r="I21" i="5"/>
  <c r="J21" i="5"/>
  <c r="K21" i="5"/>
  <c r="B22" i="5"/>
  <c r="C22" i="5"/>
  <c r="D22" i="5"/>
  <c r="E22" i="5"/>
  <c r="F22" i="5"/>
  <c r="G22" i="5"/>
  <c r="H22" i="5"/>
  <c r="I22" i="5"/>
  <c r="J22" i="5"/>
  <c r="K22" i="5"/>
  <c r="B23" i="5"/>
  <c r="C23" i="5"/>
  <c r="D23" i="5"/>
  <c r="E23" i="5"/>
  <c r="F23" i="5"/>
  <c r="G23" i="5"/>
  <c r="H23" i="5"/>
  <c r="I23" i="5"/>
  <c r="J23" i="5"/>
  <c r="K23" i="5"/>
  <c r="B24" i="5"/>
  <c r="C24" i="5"/>
  <c r="D24" i="5"/>
  <c r="E24" i="5"/>
  <c r="F24" i="5"/>
  <c r="G24" i="5"/>
  <c r="H24" i="5"/>
  <c r="I24" i="5"/>
  <c r="J24" i="5"/>
  <c r="K24" i="5"/>
  <c r="B25" i="5"/>
  <c r="C25" i="5"/>
  <c r="D25" i="5"/>
  <c r="E25" i="5"/>
  <c r="F25" i="5"/>
  <c r="G25" i="5"/>
  <c r="H25" i="5"/>
  <c r="I25" i="5"/>
  <c r="J25" i="5"/>
  <c r="K25" i="5"/>
  <c r="B26" i="5"/>
  <c r="C26" i="5"/>
  <c r="D26" i="5"/>
  <c r="E26" i="5"/>
  <c r="F26" i="5"/>
  <c r="G26" i="5"/>
  <c r="H26" i="5"/>
  <c r="I26" i="5"/>
  <c r="J26" i="5"/>
  <c r="K26" i="5"/>
  <c r="B27" i="5"/>
  <c r="C27" i="5"/>
  <c r="D27" i="5"/>
  <c r="E27" i="5"/>
  <c r="F27" i="5"/>
  <c r="G27" i="5"/>
  <c r="H27" i="5"/>
  <c r="I27" i="5"/>
  <c r="J27" i="5"/>
  <c r="K27" i="5"/>
  <c r="B28" i="5"/>
  <c r="C28" i="5"/>
  <c r="D28" i="5"/>
  <c r="E28" i="5"/>
  <c r="F28" i="5"/>
  <c r="G28" i="5"/>
  <c r="H28" i="5"/>
  <c r="I28" i="5"/>
  <c r="J28" i="5"/>
  <c r="K28" i="5"/>
  <c r="B29" i="5"/>
  <c r="C29" i="5"/>
  <c r="D29" i="5"/>
  <c r="E29" i="5"/>
  <c r="F29" i="5"/>
  <c r="G29" i="5"/>
  <c r="H29" i="5"/>
  <c r="I29" i="5"/>
  <c r="J29" i="5"/>
  <c r="K29" i="5"/>
  <c r="B30" i="5"/>
  <c r="C30" i="5"/>
  <c r="D30" i="5"/>
  <c r="E30" i="5"/>
  <c r="F30" i="5"/>
  <c r="G30" i="5"/>
  <c r="H30" i="5"/>
  <c r="I30" i="5"/>
  <c r="J30" i="5"/>
  <c r="K30" i="5"/>
  <c r="B31" i="5"/>
  <c r="C31" i="5"/>
  <c r="D31" i="5"/>
  <c r="E31" i="5"/>
  <c r="F31" i="5"/>
  <c r="G31" i="5"/>
  <c r="H31" i="5"/>
  <c r="I31" i="5"/>
  <c r="J31" i="5"/>
  <c r="K31" i="5"/>
  <c r="B32" i="5"/>
  <c r="C32" i="5"/>
  <c r="D32" i="5"/>
  <c r="E32" i="5"/>
  <c r="F32" i="5"/>
  <c r="G32" i="5"/>
  <c r="H32" i="5"/>
  <c r="I32" i="5"/>
  <c r="J32" i="5"/>
  <c r="K32" i="5"/>
  <c r="B33" i="5"/>
  <c r="C33" i="5"/>
  <c r="D33" i="5"/>
  <c r="E33" i="5"/>
  <c r="F33" i="5"/>
  <c r="G33" i="5"/>
  <c r="H33" i="5"/>
  <c r="I33" i="5"/>
  <c r="J33" i="5"/>
  <c r="K33" i="5"/>
  <c r="B34" i="5"/>
  <c r="C34" i="5"/>
  <c r="D34" i="5"/>
  <c r="E34" i="5"/>
  <c r="F34" i="5"/>
  <c r="G34" i="5"/>
  <c r="H34" i="5"/>
  <c r="I34" i="5"/>
  <c r="J34" i="5"/>
  <c r="K34" i="5"/>
  <c r="B35" i="5"/>
  <c r="C35" i="5"/>
  <c r="D35" i="5"/>
  <c r="E35" i="5"/>
  <c r="F35" i="5"/>
  <c r="G35" i="5"/>
  <c r="H35" i="5"/>
  <c r="I35" i="5"/>
  <c r="J35" i="5"/>
  <c r="K35" i="5"/>
  <c r="C41" i="1"/>
  <c r="D41" i="1"/>
  <c r="E41" i="1"/>
  <c r="F41" i="1"/>
  <c r="G41" i="1"/>
  <c r="H41" i="1"/>
  <c r="I41" i="1"/>
  <c r="J41" i="1"/>
  <c r="K41" i="1"/>
  <c r="L41" i="1"/>
  <c r="C42" i="1"/>
  <c r="N42" i="1" s="1"/>
  <c r="D42" i="1"/>
  <c r="E42" i="1"/>
  <c r="F42" i="1"/>
  <c r="G42" i="1"/>
  <c r="H42" i="1"/>
  <c r="I42" i="1"/>
  <c r="J42" i="1"/>
  <c r="K42" i="1"/>
  <c r="L42" i="1"/>
  <c r="C43" i="1"/>
  <c r="N43" i="1" s="1"/>
  <c r="D43" i="1"/>
  <c r="E43" i="1"/>
  <c r="F43" i="1"/>
  <c r="G43" i="1"/>
  <c r="H43" i="1"/>
  <c r="I43" i="1"/>
  <c r="J43" i="1"/>
  <c r="K43" i="1"/>
  <c r="L43" i="1"/>
  <c r="C44" i="1"/>
  <c r="N44" i="1" s="1"/>
  <c r="D44" i="1"/>
  <c r="E44" i="1"/>
  <c r="F44" i="1"/>
  <c r="G44" i="1"/>
  <c r="H44" i="1"/>
  <c r="I44" i="1"/>
  <c r="J44" i="1"/>
  <c r="K44" i="1"/>
  <c r="L44" i="1"/>
  <c r="S44" i="1" s="1"/>
  <c r="C45" i="1"/>
  <c r="D45" i="1"/>
  <c r="E45" i="1"/>
  <c r="N45" i="1" s="1"/>
  <c r="F45" i="1"/>
  <c r="O45" i="1" s="1"/>
  <c r="G45" i="1"/>
  <c r="P45" i="1" s="1"/>
  <c r="H45" i="1"/>
  <c r="I45" i="1"/>
  <c r="J45" i="1"/>
  <c r="K45" i="1"/>
  <c r="L45" i="1"/>
  <c r="C46" i="1"/>
  <c r="D46" i="1"/>
  <c r="E46" i="1"/>
  <c r="P46" i="1" s="1"/>
  <c r="F46" i="1"/>
  <c r="G46" i="1"/>
  <c r="Q46" i="1" s="1"/>
  <c r="H46" i="1"/>
  <c r="R46" i="1" s="1"/>
  <c r="I46" i="1"/>
  <c r="J46" i="1"/>
  <c r="K46" i="1"/>
  <c r="L46" i="1"/>
  <c r="C47" i="1"/>
  <c r="P47" i="1" s="1"/>
  <c r="D47" i="1"/>
  <c r="E47" i="1"/>
  <c r="F47" i="1"/>
  <c r="G47" i="1"/>
  <c r="H47" i="1"/>
  <c r="I47" i="1"/>
  <c r="J47" i="1"/>
  <c r="K47" i="1"/>
  <c r="R47" i="1" s="1"/>
  <c r="L47" i="1"/>
  <c r="C48" i="1"/>
  <c r="D48" i="1"/>
  <c r="E48" i="1"/>
  <c r="P48" i="1" s="1"/>
  <c r="F48" i="1"/>
  <c r="G48" i="1"/>
  <c r="H48" i="1"/>
  <c r="R48" i="1" s="1"/>
  <c r="I48" i="1"/>
  <c r="J48" i="1"/>
  <c r="K48" i="1"/>
  <c r="L48" i="1"/>
  <c r="C49" i="1"/>
  <c r="D49" i="1"/>
  <c r="E49" i="1"/>
  <c r="F49" i="1"/>
  <c r="G49" i="1"/>
  <c r="H49" i="1"/>
  <c r="I49" i="1"/>
  <c r="J49" i="1"/>
  <c r="K49" i="1"/>
  <c r="L49" i="1"/>
  <c r="C50" i="1"/>
  <c r="D50" i="1"/>
  <c r="E50" i="1"/>
  <c r="F50" i="1"/>
  <c r="G50" i="1"/>
  <c r="H50" i="1"/>
  <c r="R50" i="1" s="1"/>
  <c r="I50" i="1"/>
  <c r="J50" i="1"/>
  <c r="K50" i="1"/>
  <c r="L50" i="1"/>
  <c r="C51" i="1"/>
  <c r="D51" i="1"/>
  <c r="E51" i="1"/>
  <c r="F51" i="1"/>
  <c r="G51" i="1"/>
  <c r="H51" i="1"/>
  <c r="R51" i="1" s="1"/>
  <c r="I51" i="1"/>
  <c r="J51" i="1"/>
  <c r="K51" i="1"/>
  <c r="L51" i="1"/>
  <c r="C52" i="1"/>
  <c r="D52" i="1"/>
  <c r="E52" i="1"/>
  <c r="F52" i="1"/>
  <c r="G52" i="1"/>
  <c r="H52" i="1"/>
  <c r="I52" i="1"/>
  <c r="R52" i="1" s="1"/>
  <c r="J52" i="1"/>
  <c r="K52" i="1"/>
  <c r="L52" i="1"/>
  <c r="C53" i="1"/>
  <c r="D53" i="1"/>
  <c r="E53" i="1"/>
  <c r="F53" i="1"/>
  <c r="G53" i="1"/>
  <c r="H53" i="1"/>
  <c r="I53" i="1"/>
  <c r="J53" i="1"/>
  <c r="K53" i="1"/>
  <c r="L53" i="1"/>
  <c r="C54" i="1"/>
  <c r="D54" i="1"/>
  <c r="E54" i="1"/>
  <c r="F54" i="1"/>
  <c r="G54" i="1"/>
  <c r="H54" i="1"/>
  <c r="R54" i="1" s="1"/>
  <c r="I54" i="1"/>
  <c r="J54" i="1"/>
  <c r="K54" i="1"/>
  <c r="L54" i="1"/>
  <c r="C55" i="1"/>
  <c r="D55" i="1"/>
  <c r="E55" i="1"/>
  <c r="F55" i="1"/>
  <c r="G55" i="1"/>
  <c r="H55" i="1"/>
  <c r="I55" i="1"/>
  <c r="J55" i="1"/>
  <c r="K55" i="1"/>
  <c r="L55" i="1"/>
  <c r="C56" i="1"/>
  <c r="D56" i="1"/>
  <c r="E56" i="1"/>
  <c r="F56" i="1"/>
  <c r="G56" i="1"/>
  <c r="P56" i="1" s="1"/>
  <c r="H56" i="1"/>
  <c r="I56" i="1"/>
  <c r="J56" i="1"/>
  <c r="K56" i="1"/>
  <c r="L56" i="1"/>
  <c r="C57" i="1"/>
  <c r="D57" i="1"/>
  <c r="E57" i="1"/>
  <c r="F57" i="1"/>
  <c r="G57" i="1"/>
  <c r="H57" i="1"/>
  <c r="I57" i="1"/>
  <c r="J57" i="1"/>
  <c r="K57" i="1"/>
  <c r="L57" i="1"/>
  <c r="C58" i="1"/>
  <c r="D58" i="1"/>
  <c r="E58" i="1"/>
  <c r="F58" i="1"/>
  <c r="G58" i="1"/>
  <c r="H58" i="1"/>
  <c r="N58" i="1" s="1"/>
  <c r="I58" i="1"/>
  <c r="J58" i="1"/>
  <c r="K58" i="1"/>
  <c r="L58" i="1"/>
  <c r="C59" i="1"/>
  <c r="N59" i="1" s="1"/>
  <c r="D59" i="1"/>
  <c r="E59" i="1"/>
  <c r="P59" i="1" s="1"/>
  <c r="F59" i="1"/>
  <c r="G59" i="1"/>
  <c r="H59" i="1"/>
  <c r="I59" i="1"/>
  <c r="J59" i="1"/>
  <c r="K59" i="1"/>
  <c r="L59" i="1"/>
  <c r="C60" i="1"/>
  <c r="Q60" i="1" s="1"/>
  <c r="D60" i="1"/>
  <c r="E60" i="1"/>
  <c r="F60" i="1"/>
  <c r="G60" i="1"/>
  <c r="H60" i="1"/>
  <c r="I60" i="1"/>
  <c r="J60" i="1"/>
  <c r="K60" i="1"/>
  <c r="L60" i="1"/>
  <c r="C61" i="1"/>
  <c r="P61" i="1" s="1"/>
  <c r="D61" i="1"/>
  <c r="N61" i="1" s="1"/>
  <c r="E61" i="1"/>
  <c r="F61" i="1"/>
  <c r="G61" i="1"/>
  <c r="H61" i="1"/>
  <c r="I61" i="1"/>
  <c r="J61" i="1"/>
  <c r="K61" i="1"/>
  <c r="L61" i="1"/>
  <c r="C62" i="1"/>
  <c r="D62" i="1"/>
  <c r="E62" i="1"/>
  <c r="F62" i="1"/>
  <c r="G62" i="1"/>
  <c r="H62" i="1"/>
  <c r="I62" i="1"/>
  <c r="J62" i="1"/>
  <c r="K62" i="1"/>
  <c r="L62" i="1"/>
  <c r="C63" i="1"/>
  <c r="N63" i="1" s="1"/>
  <c r="D63" i="1"/>
  <c r="E63" i="1"/>
  <c r="F63" i="1"/>
  <c r="G63" i="1"/>
  <c r="H63" i="1"/>
  <c r="I63" i="1"/>
  <c r="J63" i="1"/>
  <c r="K63" i="1"/>
  <c r="R63" i="1" s="1"/>
  <c r="L63" i="1"/>
  <c r="C64" i="1"/>
  <c r="D64" i="1"/>
  <c r="E64" i="1"/>
  <c r="P64" i="1" s="1"/>
  <c r="F64" i="1"/>
  <c r="G64" i="1"/>
  <c r="H64" i="1"/>
  <c r="S64" i="1" s="1"/>
  <c r="I64" i="1"/>
  <c r="J64" i="1"/>
  <c r="K64" i="1"/>
  <c r="L64" i="1"/>
  <c r="C65" i="1"/>
  <c r="D65" i="1"/>
  <c r="E65" i="1"/>
  <c r="F65" i="1"/>
  <c r="G65" i="1"/>
  <c r="H65" i="1"/>
  <c r="I65" i="1"/>
  <c r="J65" i="1"/>
  <c r="K65" i="1"/>
  <c r="L65" i="1"/>
  <c r="C66" i="1"/>
  <c r="D66" i="1"/>
  <c r="E66" i="1"/>
  <c r="F66" i="1"/>
  <c r="G66" i="1"/>
  <c r="H66" i="1"/>
  <c r="I66" i="1"/>
  <c r="J66" i="1"/>
  <c r="K66" i="1"/>
  <c r="L66" i="1"/>
  <c r="C67" i="1"/>
  <c r="D67" i="1"/>
  <c r="E67" i="1"/>
  <c r="F67" i="1"/>
  <c r="G67" i="1"/>
  <c r="H67" i="1"/>
  <c r="R67" i="1" s="1"/>
  <c r="I67" i="1"/>
  <c r="J67" i="1"/>
  <c r="K67" i="1"/>
  <c r="L67" i="1"/>
  <c r="C68" i="1"/>
  <c r="D68" i="1"/>
  <c r="E68" i="1"/>
  <c r="F68" i="1"/>
  <c r="G68" i="1"/>
  <c r="H68" i="1"/>
  <c r="I68" i="1"/>
  <c r="J68" i="1"/>
  <c r="K68" i="1"/>
  <c r="S68" i="1" s="1"/>
  <c r="L68" i="1"/>
  <c r="C69" i="1"/>
  <c r="D69" i="1"/>
  <c r="E69" i="1"/>
  <c r="F69" i="1"/>
  <c r="G69" i="1"/>
  <c r="H69" i="1"/>
  <c r="I69" i="1"/>
  <c r="J69" i="1"/>
  <c r="K69" i="1"/>
  <c r="L69" i="1"/>
  <c r="C70" i="1"/>
  <c r="D70" i="1"/>
  <c r="E70" i="1"/>
  <c r="F70" i="1"/>
  <c r="G70" i="1"/>
  <c r="H70" i="1"/>
  <c r="I70" i="1"/>
  <c r="J70" i="1"/>
  <c r="K70" i="1"/>
  <c r="L70" i="1"/>
  <c r="C71" i="1"/>
  <c r="D71" i="1"/>
  <c r="E71" i="1"/>
  <c r="F71" i="1"/>
  <c r="G71" i="1"/>
  <c r="H71" i="1"/>
  <c r="I71" i="1"/>
  <c r="J71" i="1"/>
  <c r="K71" i="1"/>
  <c r="L71" i="1"/>
  <c r="D40" i="1"/>
  <c r="E40" i="1"/>
  <c r="F40" i="1"/>
  <c r="G40" i="1"/>
  <c r="H40" i="1"/>
  <c r="I40" i="1"/>
  <c r="J40" i="1"/>
  <c r="K40" i="1"/>
  <c r="L40" i="1"/>
  <c r="M41" i="1"/>
  <c r="M42" i="1"/>
  <c r="M43" i="1"/>
  <c r="M44" i="1"/>
  <c r="M45" i="1"/>
  <c r="Q45" i="1"/>
  <c r="N46" i="1"/>
  <c r="O46" i="1"/>
  <c r="M46" i="1"/>
  <c r="M47" i="1"/>
  <c r="S47" i="1"/>
  <c r="M48" i="1"/>
  <c r="R49" i="1"/>
  <c r="M49" i="1"/>
  <c r="M50" i="1"/>
  <c r="M51" i="1"/>
  <c r="M52" i="1"/>
  <c r="M53" i="1"/>
  <c r="M54" i="1"/>
  <c r="M55" i="1"/>
  <c r="M56" i="1"/>
  <c r="P57" i="1"/>
  <c r="M57" i="1"/>
  <c r="M58" i="1"/>
  <c r="Q58" i="1"/>
  <c r="M59" i="1"/>
  <c r="M60" i="1"/>
  <c r="M61" i="1"/>
  <c r="M62" i="1"/>
  <c r="N62" i="1"/>
  <c r="O62" i="1"/>
  <c r="P62" i="1"/>
  <c r="Q62" i="1"/>
  <c r="R62" i="1"/>
  <c r="M63" i="1"/>
  <c r="S63" i="1"/>
  <c r="M64" i="1"/>
  <c r="O65" i="1"/>
  <c r="R65" i="1"/>
  <c r="M65" i="1"/>
  <c r="S65" i="1"/>
  <c r="R66" i="1"/>
  <c r="M66" i="1"/>
  <c r="M67" i="1"/>
  <c r="M68" i="1"/>
  <c r="M69" i="1"/>
  <c r="M70" i="1"/>
  <c r="M71" i="1"/>
  <c r="C4" i="7"/>
  <c r="C5" i="7"/>
  <c r="C6" i="7"/>
  <c r="C7" i="7"/>
  <c r="C8" i="7"/>
  <c r="C9" i="7"/>
  <c r="C10" i="7"/>
  <c r="C11" i="7"/>
  <c r="C12" i="7"/>
  <c r="C13" i="7"/>
  <c r="C14" i="7"/>
  <c r="C15" i="7"/>
  <c r="C16" i="7"/>
  <c r="C17" i="7"/>
  <c r="C18" i="7"/>
  <c r="C19" i="7"/>
  <c r="C20" i="7"/>
  <c r="C21" i="7"/>
  <c r="C22" i="7"/>
  <c r="C23" i="7"/>
  <c r="C24" i="7"/>
  <c r="C25" i="7"/>
  <c r="C26" i="7"/>
  <c r="C27" i="7"/>
  <c r="C28" i="7"/>
  <c r="C29" i="7"/>
  <c r="C30" i="7"/>
  <c r="C31" i="7"/>
  <c r="C32" i="7"/>
  <c r="C33" i="7"/>
  <c r="C34" i="7"/>
  <c r="C35" i="7"/>
  <c r="A5" i="5"/>
  <c r="A6" i="5"/>
  <c r="A7" i="5"/>
  <c r="A8" i="5"/>
  <c r="A9" i="5"/>
  <c r="A10" i="5"/>
  <c r="A11" i="5"/>
  <c r="A12" i="5"/>
  <c r="A13" i="5"/>
  <c r="A14" i="5"/>
  <c r="A15" i="5"/>
  <c r="A16" i="5"/>
  <c r="A17" i="5"/>
  <c r="A18" i="5"/>
  <c r="A19" i="5"/>
  <c r="A20" i="5"/>
  <c r="A21" i="5"/>
  <c r="A22" i="5"/>
  <c r="A23" i="5"/>
  <c r="A24" i="5"/>
  <c r="A25" i="5"/>
  <c r="A26" i="5"/>
  <c r="A27" i="5"/>
  <c r="A28" i="5"/>
  <c r="A29" i="5"/>
  <c r="A30" i="5"/>
  <c r="A31" i="5"/>
  <c r="A32" i="5"/>
  <c r="A33" i="5"/>
  <c r="A34" i="5"/>
  <c r="A35" i="5"/>
  <c r="B5" i="7"/>
  <c r="B6" i="7"/>
  <c r="B7" i="7"/>
  <c r="B8" i="7"/>
  <c r="B9" i="7"/>
  <c r="B10" i="7"/>
  <c r="B11" i="7"/>
  <c r="B12" i="7"/>
  <c r="B13" i="7"/>
  <c r="B14" i="7"/>
  <c r="B15" i="7"/>
  <c r="B16" i="7"/>
  <c r="B17" i="7"/>
  <c r="B18" i="7"/>
  <c r="B19" i="7"/>
  <c r="B20" i="7"/>
  <c r="B21" i="7"/>
  <c r="B22" i="7"/>
  <c r="B23" i="7"/>
  <c r="B24" i="7"/>
  <c r="B25" i="7"/>
  <c r="B26" i="7"/>
  <c r="B27" i="7"/>
  <c r="B28" i="7"/>
  <c r="B29" i="7"/>
  <c r="B30" i="7"/>
  <c r="B31" i="7"/>
  <c r="B32" i="7"/>
  <c r="B33" i="7"/>
  <c r="B34" i="7"/>
  <c r="B35" i="7"/>
  <c r="A41" i="1"/>
  <c r="B41" i="1"/>
  <c r="A42" i="1"/>
  <c r="B42" i="1"/>
  <c r="A43" i="1"/>
  <c r="B43" i="1"/>
  <c r="A44" i="1"/>
  <c r="B44" i="1"/>
  <c r="A45" i="1"/>
  <c r="B45" i="1"/>
  <c r="A46" i="1"/>
  <c r="B46" i="1"/>
  <c r="A47" i="1"/>
  <c r="B47" i="1"/>
  <c r="A48" i="1"/>
  <c r="B48" i="1"/>
  <c r="A49" i="1"/>
  <c r="B49" i="1"/>
  <c r="A50" i="1"/>
  <c r="B50" i="1"/>
  <c r="A51" i="1"/>
  <c r="B51" i="1"/>
  <c r="A52" i="1"/>
  <c r="B52" i="1"/>
  <c r="A53" i="1"/>
  <c r="B53" i="1"/>
  <c r="A54" i="1"/>
  <c r="B54" i="1"/>
  <c r="A55" i="1"/>
  <c r="B55" i="1"/>
  <c r="A56" i="1"/>
  <c r="B56" i="1"/>
  <c r="A57" i="1"/>
  <c r="B57" i="1"/>
  <c r="A58" i="1"/>
  <c r="B58" i="1"/>
  <c r="A59" i="1"/>
  <c r="B59" i="1"/>
  <c r="A60" i="1"/>
  <c r="B60" i="1"/>
  <c r="A61" i="1"/>
  <c r="B61" i="1"/>
  <c r="A62" i="1"/>
  <c r="B62" i="1"/>
  <c r="A63" i="1"/>
  <c r="B63" i="1"/>
  <c r="A64" i="1"/>
  <c r="B64" i="1"/>
  <c r="A65" i="1"/>
  <c r="B65" i="1"/>
  <c r="A66" i="1"/>
  <c r="B66" i="1"/>
  <c r="A67" i="1"/>
  <c r="B67" i="1"/>
  <c r="A68" i="1"/>
  <c r="B68" i="1"/>
  <c r="A69" i="1"/>
  <c r="B69" i="1"/>
  <c r="A70" i="1"/>
  <c r="B70" i="1"/>
  <c r="A71" i="1"/>
  <c r="B71" i="1"/>
  <c r="L16" i="8"/>
  <c r="S50" i="1" l="1"/>
  <c r="Q61" i="1"/>
  <c r="S48" i="1"/>
  <c r="R64" i="1"/>
  <c r="Q63" i="1"/>
  <c r="S67" i="1"/>
  <c r="P63" i="1"/>
  <c r="N60" i="1"/>
  <c r="P43" i="1"/>
  <c r="S51" i="1"/>
  <c r="O63" i="1"/>
  <c r="P49" i="1"/>
  <c r="N66" i="1"/>
  <c r="R61" i="1"/>
  <c r="O59" i="1"/>
  <c r="N55" i="1"/>
  <c r="S53" i="1"/>
  <c r="Q48" i="1"/>
  <c r="O47" i="1"/>
  <c r="S62" i="1"/>
  <c r="R58" i="1"/>
  <c r="N50" i="1"/>
  <c r="O48" i="1"/>
  <c r="R45" i="1"/>
  <c r="O43" i="1"/>
  <c r="S49" i="1"/>
  <c r="P60" i="1"/>
  <c r="S46" i="1"/>
  <c r="R60" i="1"/>
  <c r="P52" i="1"/>
  <c r="Q43" i="1"/>
  <c r="O64" i="1"/>
  <c r="Q69" i="1"/>
  <c r="Q53" i="1"/>
  <c r="R42" i="1"/>
  <c r="R70" i="1"/>
  <c r="O67" i="1"/>
  <c r="O60" i="1"/>
  <c r="R59" i="1"/>
  <c r="O58" i="1"/>
  <c r="R56" i="1"/>
  <c r="S66" i="1"/>
  <c r="S59" i="1"/>
  <c r="O56" i="1"/>
  <c r="P44" i="1"/>
  <c r="O42" i="1"/>
  <c r="R57" i="1"/>
  <c r="O55" i="1"/>
  <c r="O51" i="1"/>
  <c r="O44" i="1"/>
  <c r="N47" i="1"/>
  <c r="N64" i="1"/>
  <c r="R43" i="1"/>
  <c r="N70" i="1"/>
  <c r="N56" i="1"/>
  <c r="S43" i="1"/>
  <c r="O61" i="1"/>
  <c r="S60" i="1"/>
  <c r="N48" i="1"/>
  <c r="P68" i="1"/>
  <c r="Q59" i="1"/>
  <c r="N54" i="1"/>
  <c r="S71" i="1"/>
  <c r="R41" i="1"/>
  <c r="N57" i="1"/>
  <c r="N41" i="1"/>
  <c r="N71" i="1"/>
  <c r="R69" i="1"/>
  <c r="Q64" i="1"/>
  <c r="S55" i="1"/>
  <c r="Q47" i="1"/>
  <c r="R44" i="1"/>
  <c r="O71" i="1"/>
  <c r="O57" i="1"/>
  <c r="Q44" i="1"/>
  <c r="O41" i="1"/>
  <c r="Q49" i="1"/>
  <c r="Q66" i="1"/>
  <c r="Q70" i="1"/>
  <c r="N67" i="1"/>
  <c r="S56" i="1"/>
  <c r="Q54" i="1"/>
  <c r="N51" i="1"/>
  <c r="Q71" i="1"/>
  <c r="P70" i="1"/>
  <c r="O69" i="1"/>
  <c r="N68" i="1"/>
  <c r="S57" i="1"/>
  <c r="Q55" i="1"/>
  <c r="P54" i="1"/>
  <c r="O53" i="1"/>
  <c r="N52" i="1"/>
  <c r="S41" i="1"/>
  <c r="R71" i="1"/>
  <c r="O68" i="1"/>
  <c r="R55" i="1"/>
  <c r="O52" i="1"/>
  <c r="P71" i="1"/>
  <c r="O70" i="1"/>
  <c r="N69" i="1"/>
  <c r="S58" i="1"/>
  <c r="Q56" i="1"/>
  <c r="P55" i="1"/>
  <c r="O54" i="1"/>
  <c r="N53" i="1"/>
  <c r="S42" i="1"/>
  <c r="P65" i="1"/>
  <c r="R68" i="1"/>
  <c r="P69" i="1"/>
  <c r="P53" i="1"/>
  <c r="Q57" i="1"/>
  <c r="Q41" i="1"/>
  <c r="P41" i="1"/>
  <c r="Q65" i="1"/>
  <c r="Q42" i="1"/>
  <c r="S61" i="1"/>
  <c r="P58" i="1"/>
  <c r="S45" i="1"/>
  <c r="P42" i="1"/>
  <c r="S52" i="1"/>
  <c r="Q50" i="1"/>
  <c r="S69" i="1"/>
  <c r="P66" i="1"/>
  <c r="P50" i="1"/>
  <c r="O49" i="1"/>
  <c r="S70" i="1"/>
  <c r="Q68" i="1"/>
  <c r="P67" i="1"/>
  <c r="O66" i="1"/>
  <c r="N65" i="1"/>
  <c r="S54" i="1"/>
  <c r="R53" i="1"/>
  <c r="Q52" i="1"/>
  <c r="P51" i="1"/>
  <c r="O50" i="1"/>
  <c r="N49" i="1"/>
  <c r="Q67" i="1"/>
  <c r="Q51" i="1"/>
  <c r="C40" i="1"/>
  <c r="E2" i="5" l="1"/>
  <c r="F2" i="5"/>
  <c r="I37" i="7"/>
  <c r="H37" i="7"/>
  <c r="F37" i="7"/>
  <c r="D37" i="7"/>
  <c r="G2" i="5"/>
  <c r="H2" i="5"/>
  <c r="I2" i="5"/>
  <c r="J2" i="5"/>
  <c r="K2" i="5"/>
  <c r="A4" i="5"/>
  <c r="E4" i="5"/>
  <c r="F4" i="5"/>
  <c r="G4" i="5"/>
  <c r="H4" i="5"/>
  <c r="I4" i="5"/>
  <c r="J4" i="5"/>
  <c r="K4" i="5"/>
  <c r="B4" i="7"/>
  <c r="D36" i="7"/>
  <c r="E36" i="7"/>
  <c r="F36" i="7"/>
  <c r="G36" i="7"/>
  <c r="H36" i="7"/>
  <c r="I36" i="7"/>
  <c r="J36" i="7"/>
  <c r="E37" i="7"/>
  <c r="G37" i="7"/>
  <c r="J37" i="7"/>
  <c r="C38" i="1"/>
  <c r="P38" i="1" s="1"/>
  <c r="H38" i="1"/>
  <c r="R38" i="1" s="1"/>
  <c r="A40" i="1"/>
  <c r="B40" i="1"/>
  <c r="M40" i="1"/>
  <c r="M72" i="1"/>
  <c r="M73" i="1"/>
  <c r="I38" i="7" l="1"/>
  <c r="K72" i="1"/>
  <c r="G80" i="1" s="1"/>
  <c r="C72" i="1"/>
  <c r="D79" i="1" s="1"/>
  <c r="G72" i="1"/>
  <c r="H79" i="1" s="1"/>
  <c r="L73" i="1"/>
  <c r="I73" i="1"/>
  <c r="J73" i="1"/>
  <c r="H72" i="1"/>
  <c r="D80" i="1" s="1"/>
  <c r="F73" i="1"/>
  <c r="E72" i="1"/>
  <c r="F79" i="1" s="1"/>
  <c r="D72" i="1"/>
  <c r="E79" i="1" s="1"/>
  <c r="I72" i="1"/>
  <c r="E80" i="1" s="1"/>
  <c r="E73" i="1"/>
  <c r="K73" i="1"/>
  <c r="O40" i="1"/>
  <c r="P40" i="1"/>
  <c r="G73" i="1"/>
  <c r="D73" i="1"/>
  <c r="G74" i="1"/>
  <c r="L75" i="1"/>
  <c r="C80" i="1"/>
  <c r="J72" i="1"/>
  <c r="F80" i="1" s="1"/>
  <c r="C79" i="1"/>
  <c r="G38" i="7"/>
  <c r="E38" i="7"/>
  <c r="D38" i="7"/>
  <c r="S40" i="1"/>
  <c r="L72" i="1"/>
  <c r="H80" i="1" s="1"/>
  <c r="H73" i="1"/>
  <c r="F72" i="1"/>
  <c r="G79" i="1" s="1"/>
  <c r="J38" i="7"/>
  <c r="R40" i="1"/>
  <c r="L74" i="1"/>
  <c r="H38" i="7"/>
  <c r="F38" i="7"/>
  <c r="C73" i="1"/>
  <c r="G75" i="1"/>
  <c r="Q40" i="1"/>
  <c r="N40" i="1"/>
  <c r="H107" i="1" l="1" a="1"/>
  <c r="H107" i="1" s="1"/>
  <c r="H106" i="1" a="1"/>
  <c r="H106" i="1" s="1"/>
  <c r="H104" i="1" a="1"/>
  <c r="H104" i="1" s="1"/>
  <c r="H103" i="1" a="1"/>
  <c r="H103" i="1" s="1"/>
  <c r="V73" i="1" a="1"/>
  <c r="V73" i="1" s="1"/>
  <c r="V74" i="1" a="1"/>
  <c r="V74" i="1" s="1"/>
  <c r="I80" i="1"/>
  <c r="J79" i="1"/>
  <c r="I79" i="1"/>
  <c r="E81" i="1"/>
  <c r="H81" i="1"/>
  <c r="G81" i="1"/>
  <c r="F81" i="1"/>
  <c r="F82" i="1"/>
  <c r="H82" i="1"/>
  <c r="E82" i="1"/>
  <c r="G82" i="1"/>
  <c r="J80" i="1"/>
  <c r="P75" i="1"/>
  <c r="C4" i="5"/>
  <c r="P74" i="1"/>
  <c r="P72" i="1"/>
  <c r="P73" i="1"/>
  <c r="D4" i="5"/>
  <c r="R75" i="1"/>
  <c r="R73" i="1"/>
  <c r="R72" i="1"/>
  <c r="R74" i="1"/>
  <c r="N75" i="1"/>
  <c r="N74" i="1"/>
  <c r="B4" i="5"/>
  <c r="N39" i="5" s="1"/>
  <c r="N72" i="1"/>
  <c r="N73" i="1"/>
  <c r="H110" i="1" l="1"/>
  <c r="O39" i="5"/>
  <c r="U39" i="5"/>
  <c r="N40" i="5"/>
  <c r="K80" i="1"/>
  <c r="O40" i="5"/>
  <c r="T39" i="5"/>
  <c r="I44" i="5"/>
  <c r="I62" i="5"/>
  <c r="U40" i="5" l="1"/>
  <c r="T40" i="5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<sst xmlns="http://schemas.openxmlformats.org/spreadsheetml/2006/main" count="295" uniqueCount="129">
  <si>
    <t>Participant</t>
  </si>
  <si>
    <t>P1</t>
  </si>
  <si>
    <t>Group</t>
  </si>
  <si>
    <t>Initials</t>
  </si>
  <si>
    <t>Entry Time (seconds)</t>
  </si>
  <si>
    <t>Entry Speed (wpm)</t>
  </si>
  <si>
    <t>Mean</t>
  </si>
  <si>
    <t>SD</t>
  </si>
  <si>
    <t>Method</t>
  </si>
  <si>
    <t>Trial</t>
  </si>
  <si>
    <t>Overall</t>
  </si>
  <si>
    <t>Min</t>
  </si>
  <si>
    <t>Max</t>
  </si>
  <si>
    <t>Improvement</t>
  </si>
  <si>
    <t xml:space="preserve">  </t>
  </si>
  <si>
    <t>If yes, how many messages per day?</t>
  </si>
  <si>
    <t>Age</t>
  </si>
  <si>
    <t>Hours of computer use per day?</t>
  </si>
  <si>
    <t>faster</t>
  </si>
  <si>
    <t>Text Entry Speed (wpm)</t>
  </si>
  <si>
    <t>Correlation</t>
  </si>
  <si>
    <t xml:space="preserve">r = </t>
  </si>
  <si>
    <r>
      <t>r</t>
    </r>
    <r>
      <rPr>
        <sz val="14"/>
        <rFont val="Arial"/>
        <family val="2"/>
      </rPr>
      <t xml:space="preserve"> = </t>
    </r>
  </si>
  <si>
    <t>Responses</t>
  </si>
  <si>
    <t>Tally</t>
  </si>
  <si>
    <t>Result</t>
  </si>
  <si>
    <t>Units</t>
  </si>
  <si>
    <t>English</t>
  </si>
  <si>
    <t>Non-English</t>
  </si>
  <si>
    <t>SE</t>
  </si>
  <si>
    <t>Performance Results</t>
  </si>
  <si>
    <t>Questionnaire Responses</t>
  </si>
  <si>
    <t>Male</t>
  </si>
  <si>
    <t>Female</t>
  </si>
  <si>
    <t>Overall Entry Speed (wpm) by First Language</t>
  </si>
  <si>
    <t>Overll Entry Speed (wpm) by Gender</t>
  </si>
  <si>
    <t>Years</t>
  </si>
  <si>
    <t>Messages per day</t>
  </si>
  <si>
    <t>Hours per day</t>
  </si>
  <si>
    <t>A longitudinal study comparing the Opti and Qwerty software keyboards is presented in a CHI99 paper</t>
  </si>
  <si>
    <t>Main Result:</t>
  </si>
  <si>
    <t>URL: http://www.yorku.ca/mack/CHI99a.html</t>
  </si>
  <si>
    <t>P2</t>
  </si>
  <si>
    <t>P3</t>
  </si>
  <si>
    <t>P4</t>
  </si>
  <si>
    <t>P5</t>
  </si>
  <si>
    <t>P6</t>
  </si>
  <si>
    <t>P7</t>
  </si>
  <si>
    <t>P8</t>
  </si>
  <si>
    <t>P9</t>
  </si>
  <si>
    <t>P10</t>
  </si>
  <si>
    <t>P11</t>
  </si>
  <si>
    <t>P12</t>
  </si>
  <si>
    <t>P13</t>
  </si>
  <si>
    <t>P14</t>
  </si>
  <si>
    <t>P15</t>
  </si>
  <si>
    <t>P16</t>
  </si>
  <si>
    <t>P17</t>
  </si>
  <si>
    <t>P18</t>
  </si>
  <si>
    <t>P19</t>
  </si>
  <si>
    <t>P20</t>
  </si>
  <si>
    <t>P21</t>
  </si>
  <si>
    <t>P22</t>
  </si>
  <si>
    <t>Opti (A)</t>
  </si>
  <si>
    <t>QWERTY (B)</t>
  </si>
  <si>
    <t>Y</t>
  </si>
  <si>
    <t>English as
1st language (Y/N)</t>
  </si>
  <si>
    <t>M</t>
  </si>
  <si>
    <t>Sex (M/F)</t>
  </si>
  <si>
    <t>Do you regularly use a mobile phone? (Y/N)</t>
  </si>
  <si>
    <t>Do you send text messages on a mobile phone? (Y/N)</t>
  </si>
  <si>
    <t>Qwerty (B)</t>
  </si>
  <si>
    <t>1 or 2</t>
  </si>
  <si>
    <t>N</t>
  </si>
  <si>
    <t>F</t>
  </si>
  <si>
    <t>Entry speed (wpm)</t>
  </si>
  <si>
    <t>Using GoStats</t>
  </si>
  <si>
    <t>Opti model (y=ax^b)</t>
  </si>
  <si>
    <t>a =</t>
  </si>
  <si>
    <t>b =</t>
  </si>
  <si>
    <t>Qwerty model (y=ax^b)</t>
  </si>
  <si>
    <t>Opti (A) model (y=ax^b)</t>
  </si>
  <si>
    <t>Qwerty (B) model (y=ax^b)</t>
  </si>
  <si>
    <t>trial =</t>
  </si>
  <si>
    <t>Models crossover at</t>
  </si>
  <si>
    <t>session =</t>
  </si>
  <si>
    <t>P23</t>
  </si>
  <si>
    <t>P24</t>
  </si>
  <si>
    <t>P25</t>
  </si>
  <si>
    <t>P26</t>
  </si>
  <si>
    <t>P27</t>
  </si>
  <si>
    <t>P28</t>
  </si>
  <si>
    <t>P29</t>
  </si>
  <si>
    <t>P30</t>
  </si>
  <si>
    <t>P31</t>
  </si>
  <si>
    <t>P32</t>
  </si>
  <si>
    <t>IA</t>
  </si>
  <si>
    <t>KM</t>
  </si>
  <si>
    <t>EE</t>
  </si>
  <si>
    <t>EM</t>
  </si>
  <si>
    <t>JL</t>
  </si>
  <si>
    <t>HK</t>
  </si>
  <si>
    <t>EC</t>
  </si>
  <si>
    <t>KO</t>
  </si>
  <si>
    <t>NE</t>
  </si>
  <si>
    <t>HP</t>
  </si>
  <si>
    <t>SJG</t>
  </si>
  <si>
    <t>KM2</t>
  </si>
  <si>
    <t>TR</t>
  </si>
  <si>
    <t>TG</t>
  </si>
  <si>
    <t>CR</t>
  </si>
  <si>
    <t>ML</t>
  </si>
  <si>
    <t>KT</t>
  </si>
  <si>
    <t>SBN</t>
  </si>
  <si>
    <t>YT</t>
  </si>
  <si>
    <t>JC</t>
  </si>
  <si>
    <t>AB</t>
  </si>
  <si>
    <t>SH</t>
  </si>
  <si>
    <t>DK</t>
  </si>
  <si>
    <t>XQ</t>
  </si>
  <si>
    <t>H</t>
  </si>
  <si>
    <t>LL</t>
  </si>
  <si>
    <t>BH</t>
  </si>
  <si>
    <t>STM</t>
  </si>
  <si>
    <t>SS</t>
  </si>
  <si>
    <t>RGS</t>
  </si>
  <si>
    <t>AI</t>
  </si>
  <si>
    <t>NB</t>
  </si>
  <si>
    <t>Data: EntrySpeed.txt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</si>
</sst>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0.0%"/>
    <numFmt numFmtId="166" formatCode="0.0000"/>
  </numFmts>
  <fonts count="7" x14ac:knownFonts="1">
    <font>
      <sz val="10"/>
      <name val="Arial"/>
    </font>
    <font>
      <sz val="10"/>
      <name val="Arial"/>
      <family val="2"/>
    </font>
    <font>
      <sz val="12"/>
      <name val="Arial"/>
      <family val="2"/>
    </font>
    <font>
      <i/>
      <sz val="10"/>
      <name val="Arial"/>
      <family val="2"/>
    </font>
    <font>
      <sz val="14"/>
      <name val="Arial"/>
      <family val="2"/>
    </font>
    <font>
      <i/>
      <sz val="14"/>
      <name val="Arial"/>
      <family val="2"/>
    </font>
    <font>
      <b/>
      <sz val="10"/>
      <color indexed="18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59999389629810485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80">
    <xf numFmtId="0" fontId="0" fillId="0" borderId="0" xfId="0"/>
    <xf numFmtId="0" fontId="0" fillId="2" borderId="1" xfId="0" applyFill="1" applyBorder="1" applyAlignment="1">
      <alignment horizontal="center"/>
    </xf>
    <xf numFmtId="2" fontId="0" fillId="3" borderId="1" xfId="0" applyNumberFormat="1" applyFill="1" applyBorder="1" applyAlignment="1">
      <alignment horizontal="center"/>
    </xf>
    <xf numFmtId="2" fontId="0" fillId="4" borderId="1" xfId="0" applyNumberFormat="1" applyFill="1" applyBorder="1"/>
    <xf numFmtId="2" fontId="0" fillId="4" borderId="1" xfId="0" applyNumberFormat="1" applyFill="1" applyBorder="1" applyAlignment="1">
      <alignment horizontal="center"/>
    </xf>
    <xf numFmtId="0" fontId="0" fillId="4" borderId="1" xfId="0" applyFill="1" applyBorder="1" applyAlignment="1">
      <alignment horizontal="center"/>
    </xf>
    <xf numFmtId="0" fontId="3" fillId="4" borderId="1" xfId="0" applyFont="1" applyFill="1" applyBorder="1" applyAlignment="1">
      <alignment horizontal="right"/>
    </xf>
    <xf numFmtId="0" fontId="3" fillId="4" borderId="1" xfId="0" applyFont="1" applyFill="1" applyBorder="1" applyAlignment="1">
      <alignment horizontal="center"/>
    </xf>
    <xf numFmtId="10" fontId="0" fillId="0" borderId="0" xfId="0" applyNumberFormat="1"/>
    <xf numFmtId="165" fontId="0" fillId="0" borderId="0" xfId="0" applyNumberFormat="1"/>
    <xf numFmtId="2" fontId="2" fillId="5" borderId="1" xfId="0" applyNumberFormat="1" applyFont="1" applyFill="1" applyBorder="1" applyAlignment="1">
      <alignment horizontal="center"/>
    </xf>
    <xf numFmtId="0" fontId="3" fillId="0" borderId="0" xfId="0" applyFont="1" applyAlignment="1">
      <alignment horizontal="right"/>
    </xf>
    <xf numFmtId="2" fontId="0" fillId="0" borderId="0" xfId="0" applyNumberFormat="1"/>
    <xf numFmtId="2" fontId="3" fillId="6" borderId="1" xfId="0" applyNumberFormat="1" applyFont="1" applyFill="1" applyBorder="1" applyAlignment="1">
      <alignment horizontal="right"/>
    </xf>
    <xf numFmtId="2" fontId="0" fillId="6" borderId="1" xfId="0" applyNumberFormat="1" applyFill="1" applyBorder="1"/>
    <xf numFmtId="0" fontId="3" fillId="6" borderId="1" xfId="0" applyFont="1" applyFill="1" applyBorder="1" applyAlignment="1">
      <alignment horizontal="right"/>
    </xf>
    <xf numFmtId="2" fontId="0" fillId="0" borderId="0" xfId="0" applyNumberFormat="1" applyAlignment="1">
      <alignment horizontal="center"/>
    </xf>
    <xf numFmtId="164" fontId="0" fillId="3" borderId="1" xfId="0" applyNumberFormat="1" applyFill="1" applyBorder="1" applyAlignment="1">
      <alignment horizontal="center"/>
    </xf>
    <xf numFmtId="0" fontId="2" fillId="0" borderId="0" xfId="0" applyFont="1" applyAlignment="1">
      <alignment horizont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49" fontId="0" fillId="3" borderId="1" xfId="0" applyNumberFormat="1" applyFill="1" applyBorder="1" applyAlignment="1">
      <alignment horizontal="center"/>
    </xf>
    <xf numFmtId="1" fontId="0" fillId="3" borderId="1" xfId="0" applyNumberFormat="1" applyFill="1" applyBorder="1" applyAlignment="1">
      <alignment horizontal="center"/>
    </xf>
    <xf numFmtId="0" fontId="0" fillId="7" borderId="0" xfId="0" applyFill="1"/>
    <xf numFmtId="0" fontId="0" fillId="0" borderId="1" xfId="0" applyBorder="1"/>
    <xf numFmtId="1" fontId="0" fillId="4" borderId="1" xfId="0" applyNumberFormat="1" applyFill="1" applyBorder="1" applyAlignment="1">
      <alignment horizontal="center"/>
    </xf>
    <xf numFmtId="0" fontId="6" fillId="0" borderId="1" xfId="0" applyFont="1" applyBorder="1" applyAlignment="1">
      <alignment horizontal="center"/>
    </xf>
    <xf numFmtId="164" fontId="6" fillId="0" borderId="1" xfId="0" applyNumberFormat="1" applyFont="1" applyBorder="1" applyAlignment="1">
      <alignment horizontal="center"/>
    </xf>
    <xf numFmtId="49" fontId="6" fillId="7" borderId="1" xfId="0" applyNumberFormat="1" applyFont="1" applyFill="1" applyBorder="1" applyAlignment="1">
      <alignment horizontal="center"/>
    </xf>
    <xf numFmtId="1" fontId="6" fillId="7" borderId="1" xfId="0" applyNumberFormat="1" applyFont="1" applyFill="1" applyBorder="1" applyAlignment="1">
      <alignment horizontal="center"/>
    </xf>
    <xf numFmtId="164" fontId="6" fillId="7" borderId="1" xfId="0" applyNumberFormat="1" applyFont="1" applyFill="1" applyBorder="1" applyAlignment="1">
      <alignment horizontal="center"/>
    </xf>
    <xf numFmtId="0" fontId="0" fillId="4" borderId="1" xfId="0" applyFill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  <xf numFmtId="0" fontId="4" fillId="6" borderId="2" xfId="0" applyFont="1" applyFill="1" applyBorder="1" applyAlignment="1">
      <alignment horizontal="left"/>
    </xf>
    <xf numFmtId="0" fontId="5" fillId="6" borderId="3" xfId="0" applyFont="1" applyFill="1" applyBorder="1" applyAlignment="1">
      <alignment horizontal="left"/>
    </xf>
    <xf numFmtId="0" fontId="4" fillId="6" borderId="4" xfId="0" applyFont="1" applyFill="1" applyBorder="1" applyAlignment="1">
      <alignment horizontal="left"/>
    </xf>
    <xf numFmtId="166" fontId="0" fillId="0" borderId="0" xfId="0" applyNumberFormat="1" applyAlignment="1">
      <alignment horizontal="center"/>
    </xf>
    <xf numFmtId="0" fontId="2" fillId="4" borderId="1" xfId="0" applyFont="1" applyFill="1" applyBorder="1" applyAlignment="1">
      <alignment horizontal="center"/>
    </xf>
    <xf numFmtId="165" fontId="2" fillId="4" borderId="1" xfId="0" applyNumberFormat="1" applyFont="1" applyFill="1" applyBorder="1" applyAlignment="1">
      <alignment horizontal="center"/>
    </xf>
    <xf numFmtId="164" fontId="2" fillId="4" borderId="1" xfId="0" applyNumberFormat="1" applyFont="1" applyFill="1" applyBorder="1" applyAlignment="1">
      <alignment horizontal="center"/>
    </xf>
    <xf numFmtId="2" fontId="0" fillId="6" borderId="1" xfId="0" applyNumberFormat="1" applyFill="1" applyBorder="1" applyAlignment="1">
      <alignment horizontal="center"/>
    </xf>
    <xf numFmtId="0" fontId="1" fillId="0" borderId="0" xfId="0" applyFont="1"/>
    <xf numFmtId="1" fontId="1" fillId="4" borderId="1" xfId="0" applyNumberFormat="1" applyFont="1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49" fontId="0" fillId="2" borderId="1" xfId="0" applyNumberFormat="1" applyFill="1" applyBorder="1" applyAlignment="1">
      <alignment horizontal="center" vertical="center"/>
    </xf>
    <xf numFmtId="0" fontId="0" fillId="2" borderId="1" xfId="0" applyFill="1" applyBorder="1" applyAlignment="1">
      <alignment horizontal="right"/>
    </xf>
    <xf numFmtId="164" fontId="6" fillId="0" borderId="3" xfId="0" applyNumberFormat="1" applyFont="1" applyBorder="1" applyAlignment="1">
      <alignment horizontal="center"/>
    </xf>
    <xf numFmtId="49" fontId="6" fillId="9" borderId="1" xfId="0" applyNumberFormat="1" applyFont="1" applyFill="1" applyBorder="1" applyAlignment="1">
      <alignment horizontal="center"/>
    </xf>
    <xf numFmtId="49" fontId="6" fillId="0" borderId="1" xfId="0" applyNumberFormat="1" applyFont="1" applyBorder="1" applyAlignment="1">
      <alignment horizontal="center"/>
    </xf>
    <xf numFmtId="0" fontId="0" fillId="10" borderId="1" xfId="0" applyFill="1" applyBorder="1" applyAlignment="1">
      <alignment horizontal="center"/>
    </xf>
    <xf numFmtId="0" fontId="0" fillId="0" borderId="1" xfId="0" applyBorder="1" applyAlignment="1">
      <alignment horizontal="center"/>
    </xf>
    <xf numFmtId="2" fontId="0" fillId="0" borderId="1" xfId="0" applyNumberFormat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4" borderId="1" xfId="0" applyFill="1" applyBorder="1" applyAlignment="1">
      <alignment horizontal="center"/>
    </xf>
    <xf numFmtId="0" fontId="0" fillId="0" borderId="5" xfId="0" applyBorder="1" applyAlignment="1">
      <alignment horizontal="center"/>
    </xf>
    <xf numFmtId="0" fontId="0" fillId="2" borderId="2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2" fillId="8" borderId="1" xfId="0" applyFont="1" applyFill="1" applyBorder="1" applyAlignment="1">
      <alignment horizontal="center"/>
    </xf>
    <xf numFmtId="0" fontId="2" fillId="6" borderId="1" xfId="0" applyFont="1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0" borderId="0" xfId="0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  <xf numFmtId="0" fontId="0" fillId="4" borderId="9" xfId="0" applyFill="1" applyBorder="1" applyAlignment="1">
      <alignment horizontal="center" vertical="center" wrapText="1"/>
    </xf>
    <xf numFmtId="0" fontId="0" fillId="4" borderId="10" xfId="0" applyFill="1" applyBorder="1" applyAlignment="1">
      <alignment horizontal="center" vertical="center" wrapText="1"/>
    </xf>
    <xf numFmtId="0" fontId="0" fillId="4" borderId="11" xfId="0" applyFill="1" applyBorder="1" applyAlignment="1">
      <alignment horizontal="center" vertical="center" wrapText="1"/>
    </xf>
    <xf numFmtId="0" fontId="0" fillId="4" borderId="12" xfId="0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eetMetadata" Target="metadata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94815188701185"/>
          <c:y val="8.2718482213632857E-2"/>
          <c:w val="0.80522361978215906"/>
          <c:h val="0.70438081728447444"/>
        </c:manualLayout>
      </c:layout>
      <c:lineChart>
        <c:grouping val="standard"/>
        <c:varyColors val="0"/>
        <c:ser>
          <c:idx val="1"/>
          <c:order val="0"/>
          <c:tx>
            <c:strRef>
              <c:f>'Data Tables'!$C$80</c:f>
              <c:strCache>
                <c:ptCount val="1"/>
                <c:pt idx="0">
                  <c:v>QWERTY (B)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trendline>
            <c:spPr>
              <a:ln w="12700">
                <a:solidFill>
                  <a:srgbClr val="000000"/>
                </a:solidFill>
                <a:prstDash val="solid"/>
              </a:ln>
            </c:spPr>
            <c:trendlineType val="power"/>
            <c:forward val="16"/>
            <c:dispRSqr val="1"/>
            <c:dispEq val="1"/>
            <c:trendlineLbl>
              <c:layout>
                <c:manualLayout>
                  <c:x val="-0.30327527120021575"/>
                  <c:y val="9.757389915751008E-2"/>
                </c:manualLayout>
              </c:layout>
              <c:numFmt formatCode="General" sourceLinked="0"/>
              <c:spPr>
                <a:solidFill>
                  <a:srgbClr val="FFFFFF"/>
                </a:solidFill>
                <a:ln w="3175">
                  <a:solidFill>
                    <a:srgbClr val="808080"/>
                  </a:solidFill>
                  <a:prstDash val="solid"/>
                </a:ln>
              </c:spPr>
              <c:txPr>
                <a:bodyPr/>
                <a:lstStyle/>
                <a:p>
                  <a:pPr>
                    <a:defRPr sz="1000" b="0" i="0" u="none" strike="noStrike" baseline="0">
                      <a:solidFill>
                        <a:srgbClr val="000000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n-US"/>
                </a:p>
              </c:txPr>
            </c:trendlineLbl>
          </c:trendline>
          <c:val>
            <c:numRef>
              <c:f>'Data Tables'!$D$80:$H$80</c:f>
              <c:numCache>
                <c:formatCode>0.00</c:formatCode>
                <c:ptCount val="5"/>
                <c:pt idx="0">
                  <c:v>30.162210389080339</c:v>
                </c:pt>
                <c:pt idx="1">
                  <c:v>35.062988441834214</c:v>
                </c:pt>
                <c:pt idx="2">
                  <c:v>37.341392360219757</c:v>
                </c:pt>
                <c:pt idx="3">
                  <c:v>38.372831233846135</c:v>
                </c:pt>
                <c:pt idx="4">
                  <c:v>41.309864094239096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CB8F-448C-9F9D-6EB8FFE0E517}"/>
            </c:ext>
          </c:extLst>
        </c:ser>
        <c:ser>
          <c:idx val="0"/>
          <c:order val="1"/>
          <c:tx>
            <c:strRef>
              <c:f>'Data Tables'!$C$79</c:f>
              <c:strCache>
                <c:ptCount val="1"/>
                <c:pt idx="0">
                  <c:v>Opti (A)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trendline>
            <c:spPr>
              <a:ln w="12700">
                <a:solidFill>
                  <a:srgbClr val="000000"/>
                </a:solidFill>
                <a:prstDash val="solid"/>
              </a:ln>
            </c:spPr>
            <c:trendlineType val="power"/>
            <c:forward val="16"/>
            <c:dispRSqr val="1"/>
            <c:dispEq val="1"/>
            <c:trendlineLbl>
              <c:layout>
                <c:manualLayout>
                  <c:x val="-0.29908136832043913"/>
                  <c:y val="2.7648924422999155E-2"/>
                </c:manualLayout>
              </c:layout>
              <c:numFmt formatCode="General" sourceLinked="0"/>
              <c:spPr>
                <a:solidFill>
                  <a:srgbClr val="FFFFFF"/>
                </a:solidFill>
                <a:ln w="3175">
                  <a:solidFill>
                    <a:srgbClr val="808080"/>
                  </a:solidFill>
                  <a:prstDash val="solid"/>
                </a:ln>
              </c:spPr>
              <c:txPr>
                <a:bodyPr/>
                <a:lstStyle/>
                <a:p>
                  <a:pPr>
                    <a:defRPr sz="1000" b="0" i="0" u="none" strike="noStrike" baseline="0">
                      <a:solidFill>
                        <a:srgbClr val="000000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n-US"/>
                </a:p>
              </c:txPr>
            </c:trendlineLbl>
          </c:trendline>
          <c:val>
            <c:numRef>
              <c:f>'Data Tables'!$D$79:$H$79</c:f>
              <c:numCache>
                <c:formatCode>0.00</c:formatCode>
                <c:ptCount val="5"/>
                <c:pt idx="0">
                  <c:v>9.5589456148717478</c:v>
                </c:pt>
                <c:pt idx="1">
                  <c:v>10.931185539289258</c:v>
                </c:pt>
                <c:pt idx="2">
                  <c:v>11.654187123002094</c:v>
                </c:pt>
                <c:pt idx="3">
                  <c:v>12.70958964958219</c:v>
                </c:pt>
                <c:pt idx="4">
                  <c:v>12.872504465554183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CB8F-448C-9F9D-6EB8FFE0E51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89032960"/>
        <c:axId val="89055616"/>
      </c:lineChart>
      <c:catAx>
        <c:axId val="8903296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Trial</a:t>
                </a:r>
              </a:p>
            </c:rich>
          </c:tx>
          <c:layout>
            <c:manualLayout>
              <c:xMode val="edge"/>
              <c:yMode val="edge"/>
              <c:x val="0.44536110282015301"/>
              <c:y val="0.87226452874938509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8905561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89055616"/>
        <c:scaling>
          <c:orientation val="minMax"/>
          <c:max val="60"/>
        </c:scaling>
        <c:delete val="0"/>
        <c:axPos val="l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Entry Speed (wpm)</a:t>
                </a:r>
              </a:p>
            </c:rich>
          </c:tx>
          <c:layout>
            <c:manualLayout>
              <c:xMode val="edge"/>
              <c:yMode val="edge"/>
              <c:x val="1.160581331426162E-2"/>
              <c:y val="0.2299275896308029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89032960"/>
        <c:crosses val="autoZero"/>
        <c:crossBetween val="between"/>
        <c:majorUnit val="5"/>
      </c:valAx>
      <c:spPr>
        <a:noFill/>
        <a:ln w="12700">
          <a:solidFill>
            <a:srgbClr val="C0C0C0"/>
          </a:solidFill>
          <a:prstDash val="solid"/>
        </a:ln>
      </c:spPr>
    </c:plotArea>
    <c:legend>
      <c:legendPos val="r"/>
      <c:legendEntry>
        <c:idx val="2"/>
        <c:delete val="1"/>
      </c:legendEntry>
      <c:legendEntry>
        <c:idx val="3"/>
        <c:delete val="1"/>
      </c:legendEntry>
      <c:layout>
        <c:manualLayout>
          <c:xMode val="edge"/>
          <c:yMode val="edge"/>
          <c:x val="0.68771843244165487"/>
          <c:y val="0.3065768542797091"/>
          <c:w val="0.25905163937219361"/>
          <c:h val="0.15762395979557395"/>
        </c:manualLayout>
      </c:layout>
      <c:overlay val="0"/>
      <c:spPr>
        <a:solidFill>
          <a:srgbClr val="FFFFFF"/>
        </a:solidFill>
        <a:ln>
          <a:solidFill>
            <a:schemeClr val="bg1">
              <a:lumMod val="85000"/>
            </a:schemeClr>
          </a:solidFill>
        </a:ln>
      </c:spPr>
      <c:txPr>
        <a:bodyPr/>
        <a:lstStyle/>
        <a:p>
          <a:pPr>
            <a:defRPr sz="900"/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C0C0C0"/>
      </a:solidFill>
      <a:prstDash val="solid"/>
    </a:ln>
  </c:spPr>
  <c:txPr>
    <a:bodyPr/>
    <a:lstStyle/>
    <a:p>
      <a:pPr>
        <a:defRPr sz="12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011" r="0.75000000000000011" t="1" header="0.5" footer="0.5"/>
    <c:pageSetup paperSize="9" orientation="landscape" horizontalDpi="-3" verticalDpi="0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5625000000000003"/>
          <c:y val="0.11818208048224541"/>
          <c:w val="0.81009615384615374"/>
          <c:h val="0.5727285438754969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accent1">
                <a:lumMod val="40000"/>
                <a:lumOff val="60000"/>
              </a:schemeClr>
            </a:solidFill>
            <a:ln w="9525">
              <a:solidFill>
                <a:schemeClr val="accent1">
                  <a:lumMod val="50000"/>
                </a:schemeClr>
              </a:solidFill>
              <a:prstDash val="solid"/>
            </a:ln>
          </c:spPr>
          <c:invertIfNegative val="0"/>
          <c:dLbls>
            <c:dLbl>
              <c:idx val="0"/>
              <c:layout>
                <c:manualLayout>
                  <c:x val="4.1759155623802384E-3"/>
                  <c:y val="0.15391306013755579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EB62-4117-A5C5-663491466BF3}"/>
                </c:ext>
              </c:extLst>
            </c:dLbl>
            <c:dLbl>
              <c:idx val="1"/>
              <c:layout>
                <c:manualLayout>
                  <c:x val="1.225985594609036E-3"/>
                  <c:y val="0.29930168400482787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EB62-4117-A5C5-663491466BF3}"/>
                </c:ext>
              </c:extLst>
            </c:dLbl>
            <c:numFmt formatCode="#,##0.0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errBars>
            <c:errBarType val="both"/>
            <c:errValType val="cust"/>
            <c:noEndCap val="0"/>
            <c:plus>
              <c:numRef>
                <c:f>'Data Tables'!$J$79:$J$80</c:f>
                <c:numCache>
                  <c:formatCode>General</c:formatCode>
                  <c:ptCount val="2"/>
                  <c:pt idx="0">
                    <c:v>1.364884500580902</c:v>
                  </c:pt>
                  <c:pt idx="1">
                    <c:v>4.1704387796744742</c:v>
                  </c:pt>
                </c:numCache>
              </c:numRef>
            </c:plus>
            <c:minus>
              <c:numRef>
                <c:f>'Data Tables'!$J$79:$J$80</c:f>
                <c:numCache>
                  <c:formatCode>General</c:formatCode>
                  <c:ptCount val="2"/>
                  <c:pt idx="0">
                    <c:v>1.364884500580902</c:v>
                  </c:pt>
                  <c:pt idx="1">
                    <c:v>4.1704387796744742</c:v>
                  </c:pt>
                </c:numCache>
              </c:numRef>
            </c:minus>
            <c:spPr>
              <a:ln w="12700">
                <a:solidFill>
                  <a:srgbClr val="000000"/>
                </a:solidFill>
                <a:prstDash val="solid"/>
              </a:ln>
            </c:spPr>
          </c:errBars>
          <c:cat>
            <c:strRef>
              <c:f>'Data Tables'!$C$79:$C$80</c:f>
              <c:strCache>
                <c:ptCount val="2"/>
                <c:pt idx="0">
                  <c:v>Opti (A)</c:v>
                </c:pt>
                <c:pt idx="1">
                  <c:v>QWERTY (B)</c:v>
                </c:pt>
              </c:strCache>
            </c:strRef>
          </c:cat>
          <c:val>
            <c:numRef>
              <c:f>'Data Tables'!$I$79:$I$80</c:f>
              <c:numCache>
                <c:formatCode>0.00</c:formatCode>
                <c:ptCount val="2"/>
                <c:pt idx="0">
                  <c:v>11.545282478459896</c:v>
                </c:pt>
                <c:pt idx="1">
                  <c:v>36.449857303843906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EB62-4117-A5C5-663491466BF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89793664"/>
        <c:axId val="89795584"/>
      </c:barChart>
      <c:catAx>
        <c:axId val="8979366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Layout</a:t>
                </a:r>
              </a:p>
            </c:rich>
          </c:tx>
          <c:layout>
            <c:manualLayout>
              <c:xMode val="edge"/>
              <c:yMode val="edge"/>
              <c:x val="0.50961544132826098"/>
              <c:y val="0.82727448542616389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8979558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89795584"/>
        <c:scaling>
          <c:orientation val="minMax"/>
        </c:scaling>
        <c:delete val="0"/>
        <c:axPos val="l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Entry Speed (wpm)</a:t>
                </a:r>
              </a:p>
            </c:rich>
          </c:tx>
          <c:layout>
            <c:manualLayout>
              <c:xMode val="edge"/>
              <c:yMode val="edge"/>
              <c:x val="3.8461519557246367E-2"/>
              <c:y val="0.14545517336648711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89793664"/>
        <c:crosses val="autoZero"/>
        <c:crossBetween val="between"/>
        <c:majorUnit val="10"/>
      </c:valAx>
      <c:spPr>
        <a:noFill/>
        <a:ln w="12700">
          <a:solidFill>
            <a:srgbClr val="C0C0C0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12700">
      <a:solidFill>
        <a:srgbClr val="C0C0C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011" r="0.75000000000000011" t="1" header="0.5" footer="0.5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5897475704816971"/>
          <c:y val="8.7591396968017543E-2"/>
          <c:w val="0.77179680437901754"/>
          <c:h val="0.6751836849618017"/>
        </c:manualLayout>
      </c:layout>
      <c:lineChart>
        <c:grouping val="standard"/>
        <c:varyColors val="0"/>
        <c:ser>
          <c:idx val="1"/>
          <c:order val="0"/>
          <c:tx>
            <c:strRef>
              <c:f>'Data Tables'!$C$80</c:f>
              <c:strCache>
                <c:ptCount val="1"/>
                <c:pt idx="0">
                  <c:v>QWERTY (B)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val>
            <c:numRef>
              <c:f>'Data Tables'!$D$80:$H$80</c:f>
              <c:numCache>
                <c:formatCode>0.00</c:formatCode>
                <c:ptCount val="5"/>
                <c:pt idx="0">
                  <c:v>30.162210389080339</c:v>
                </c:pt>
                <c:pt idx="1">
                  <c:v>35.062988441834214</c:v>
                </c:pt>
                <c:pt idx="2">
                  <c:v>37.341392360219757</c:v>
                </c:pt>
                <c:pt idx="3">
                  <c:v>38.372831233846135</c:v>
                </c:pt>
                <c:pt idx="4">
                  <c:v>41.309864094239096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E5E-46F2-8C57-B9C907575450}"/>
            </c:ext>
          </c:extLst>
        </c:ser>
        <c:ser>
          <c:idx val="0"/>
          <c:order val="1"/>
          <c:tx>
            <c:strRef>
              <c:f>'Data Tables'!$C$79</c:f>
              <c:strCache>
                <c:ptCount val="1"/>
                <c:pt idx="0">
                  <c:v>Opti (A)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val>
            <c:numRef>
              <c:f>'Data Tables'!$D$79:$H$79</c:f>
              <c:numCache>
                <c:formatCode>0.00</c:formatCode>
                <c:ptCount val="5"/>
                <c:pt idx="0">
                  <c:v>9.5589456148717478</c:v>
                </c:pt>
                <c:pt idx="1">
                  <c:v>10.931185539289258</c:v>
                </c:pt>
                <c:pt idx="2">
                  <c:v>11.654187123002094</c:v>
                </c:pt>
                <c:pt idx="3">
                  <c:v>12.70958964958219</c:v>
                </c:pt>
                <c:pt idx="4">
                  <c:v>12.872504465554183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DE5E-46F2-8C57-B9C90757545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89820160"/>
        <c:axId val="93074944"/>
      </c:lineChart>
      <c:catAx>
        <c:axId val="8982016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Trial</a:t>
                </a:r>
              </a:p>
            </c:rich>
          </c:tx>
          <c:layout>
            <c:manualLayout>
              <c:xMode val="edge"/>
              <c:yMode val="edge"/>
              <c:x val="0.50769376719476333"/>
              <c:y val="0.87226424161768512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9307494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93074944"/>
        <c:scaling>
          <c:orientation val="minMax"/>
          <c:max val="50"/>
        </c:scaling>
        <c:delete val="0"/>
        <c:axPos val="l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Entry Speed (wpm)</a:t>
                </a:r>
              </a:p>
            </c:rich>
          </c:tx>
          <c:layout>
            <c:manualLayout>
              <c:xMode val="edge"/>
              <c:yMode val="edge"/>
              <c:x val="3.333333333333334E-2"/>
              <c:y val="0.21532882333370298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89820160"/>
        <c:crosses val="autoZero"/>
        <c:crossBetween val="between"/>
        <c:majorUnit val="5"/>
      </c:valAx>
      <c:spPr>
        <a:noFill/>
        <a:ln w="12700">
          <a:solidFill>
            <a:srgbClr val="C0C0C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66376158438931998"/>
          <c:y val="0.33960763490252083"/>
          <c:w val="0.28714912142006344"/>
          <c:h val="0.16095142191319539"/>
        </c:manualLayout>
      </c:layout>
      <c:overlay val="0"/>
      <c:spPr>
        <a:solidFill>
          <a:srgbClr val="FFFFFF"/>
        </a:solidFill>
        <a:ln w="3175">
          <a:solidFill>
            <a:srgbClr val="C0C0C0"/>
          </a:solidFill>
          <a:prstDash val="solid"/>
        </a:ln>
      </c:spPr>
      <c:txPr>
        <a:bodyPr/>
        <a:lstStyle/>
        <a:p>
          <a:pPr>
            <a:defRPr sz="96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C0C0C0"/>
      </a:solidFill>
      <a:prstDash val="solid"/>
    </a:ln>
  </c:spPr>
  <c:txPr>
    <a:bodyPr/>
    <a:lstStyle/>
    <a:p>
      <a:pPr>
        <a:defRPr sz="92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011" r="0.75000000000000011" t="1" header="0.5" footer="0.5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2062937062937061"/>
          <c:y val="8.7378916928717021E-2"/>
          <c:w val="0.83741258741258739"/>
          <c:h val="0.68285005451701097"/>
        </c:manualLayout>
      </c:layout>
      <c:scatterChart>
        <c:scatterStyle val="lineMarker"/>
        <c:varyColors val="0"/>
        <c:ser>
          <c:idx val="0"/>
          <c:order val="0"/>
          <c:spPr>
            <a:ln w="28575">
              <a:noFill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trendline>
            <c:spPr>
              <a:ln w="12700">
                <a:solidFill>
                  <a:srgbClr val="000000"/>
                </a:solidFill>
                <a:prstDash val="solid"/>
              </a:ln>
            </c:spPr>
            <c:trendlineType val="linear"/>
            <c:dispRSqr val="0"/>
            <c:dispEq val="0"/>
          </c:trendline>
          <c:xVal>
            <c:numRef>
              <c:f>Relationships!$H$4:$H$35</c:f>
              <c:numCache>
                <c:formatCode>0</c:formatCode>
                <c:ptCount val="32"/>
                <c:pt idx="0">
                  <c:v>10</c:v>
                </c:pt>
                <c:pt idx="1">
                  <c:v>10</c:v>
                </c:pt>
                <c:pt idx="2">
                  <c:v>8</c:v>
                </c:pt>
                <c:pt idx="3">
                  <c:v>7</c:v>
                </c:pt>
                <c:pt idx="4">
                  <c:v>8</c:v>
                </c:pt>
                <c:pt idx="5">
                  <c:v>14</c:v>
                </c:pt>
                <c:pt idx="6">
                  <c:v>11</c:v>
                </c:pt>
                <c:pt idx="7">
                  <c:v>10</c:v>
                </c:pt>
                <c:pt idx="8">
                  <c:v>8</c:v>
                </c:pt>
                <c:pt idx="9">
                  <c:v>8</c:v>
                </c:pt>
                <c:pt idx="10">
                  <c:v>7.5</c:v>
                </c:pt>
                <c:pt idx="11">
                  <c:v>3</c:v>
                </c:pt>
                <c:pt idx="12">
                  <c:v>8</c:v>
                </c:pt>
                <c:pt idx="13">
                  <c:v>10</c:v>
                </c:pt>
                <c:pt idx="14">
                  <c:v>16</c:v>
                </c:pt>
                <c:pt idx="15">
                  <c:v>12</c:v>
                </c:pt>
                <c:pt idx="16">
                  <c:v>11</c:v>
                </c:pt>
                <c:pt idx="17">
                  <c:v>13</c:v>
                </c:pt>
                <c:pt idx="18">
                  <c:v>8</c:v>
                </c:pt>
                <c:pt idx="19">
                  <c:v>10</c:v>
                </c:pt>
                <c:pt idx="20">
                  <c:v>12</c:v>
                </c:pt>
                <c:pt idx="21">
                  <c:v>8</c:v>
                </c:pt>
                <c:pt idx="22">
                  <c:v>9</c:v>
                </c:pt>
                <c:pt idx="23">
                  <c:v>10</c:v>
                </c:pt>
                <c:pt idx="24">
                  <c:v>2.5</c:v>
                </c:pt>
                <c:pt idx="25">
                  <c:v>4</c:v>
                </c:pt>
                <c:pt idx="26">
                  <c:v>5</c:v>
                </c:pt>
                <c:pt idx="27">
                  <c:v>6</c:v>
                </c:pt>
                <c:pt idx="28">
                  <c:v>9</c:v>
                </c:pt>
                <c:pt idx="29">
                  <c:v>9</c:v>
                </c:pt>
                <c:pt idx="30">
                  <c:v>10</c:v>
                </c:pt>
                <c:pt idx="31">
                  <c:v>10</c:v>
                </c:pt>
              </c:numCache>
            </c:numRef>
          </c:xVal>
          <c:yVal>
            <c:numRef>
              <c:f>Relationships!$B$4:$B$35</c:f>
              <c:numCache>
                <c:formatCode>0.00</c:formatCode>
                <c:ptCount val="32"/>
                <c:pt idx="0">
                  <c:v>21.601130265597966</c:v>
                </c:pt>
                <c:pt idx="1">
                  <c:v>26.31554137039431</c:v>
                </c:pt>
                <c:pt idx="2">
                  <c:v>17.585304816094293</c:v>
                </c:pt>
                <c:pt idx="3">
                  <c:v>21.785515825763504</c:v>
                </c:pt>
                <c:pt idx="4">
                  <c:v>22.47448964113017</c:v>
                </c:pt>
                <c:pt idx="5">
                  <c:v>28.710556884286547</c:v>
                </c:pt>
                <c:pt idx="6">
                  <c:v>33.038577744094979</c:v>
                </c:pt>
                <c:pt idx="7">
                  <c:v>24.56275223015481</c:v>
                </c:pt>
                <c:pt idx="8">
                  <c:v>26.85667025784673</c:v>
                </c:pt>
                <c:pt idx="9">
                  <c:v>30.215771540287669</c:v>
                </c:pt>
                <c:pt idx="10">
                  <c:v>20.40424562397903</c:v>
                </c:pt>
                <c:pt idx="11">
                  <c:v>24.243992786361858</c:v>
                </c:pt>
                <c:pt idx="12">
                  <c:v>27.335932262232955</c:v>
                </c:pt>
                <c:pt idx="13">
                  <c:v>31.31480426267445</c:v>
                </c:pt>
                <c:pt idx="14">
                  <c:v>26.276368337544806</c:v>
                </c:pt>
                <c:pt idx="15">
                  <c:v>21.967126673165417</c:v>
                </c:pt>
                <c:pt idx="16">
                  <c:v>23.531275728586653</c:v>
                </c:pt>
                <c:pt idx="17">
                  <c:v>20.301432472055062</c:v>
                </c:pt>
                <c:pt idx="18">
                  <c:v>24.804649502933046</c:v>
                </c:pt>
                <c:pt idx="19">
                  <c:v>21.046621874502311</c:v>
                </c:pt>
                <c:pt idx="20">
                  <c:v>19.726372017496239</c:v>
                </c:pt>
                <c:pt idx="21">
                  <c:v>19.32613820751823</c:v>
                </c:pt>
                <c:pt idx="22">
                  <c:v>21.730213235837333</c:v>
                </c:pt>
                <c:pt idx="23">
                  <c:v>21.462349900822009</c:v>
                </c:pt>
                <c:pt idx="24">
                  <c:v>16.50435316096333</c:v>
                </c:pt>
                <c:pt idx="25">
                  <c:v>32.442089911472365</c:v>
                </c:pt>
                <c:pt idx="26">
                  <c:v>22.045738037866187</c:v>
                </c:pt>
                <c:pt idx="27">
                  <c:v>25.569610723626852</c:v>
                </c:pt>
                <c:pt idx="28">
                  <c:v>20.429944571537181</c:v>
                </c:pt>
                <c:pt idx="29">
                  <c:v>25.673696252138871</c:v>
                </c:pt>
                <c:pt idx="30">
                  <c:v>25.430624362849425</c:v>
                </c:pt>
                <c:pt idx="31">
                  <c:v>23.208346035046311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66C8-4784-A4BA-4B34C9CFE9C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6891264"/>
        <c:axId val="96893184"/>
      </c:scatterChart>
      <c:valAx>
        <c:axId val="96891264"/>
        <c:scaling>
          <c:orientation val="minMax"/>
          <c:max val="20"/>
          <c:min val="0"/>
        </c:scaling>
        <c:delete val="0"/>
        <c:axPos val="b"/>
        <c:title>
          <c:tx>
            <c:rich>
              <a:bodyPr/>
              <a:lstStyle/>
              <a:p>
                <a:pPr>
                  <a:defRPr sz="1025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Computer Use (hr/day)</a:t>
                </a:r>
              </a:p>
            </c:rich>
          </c:tx>
          <c:layout>
            <c:manualLayout>
              <c:xMode val="edge"/>
              <c:yMode val="edge"/>
              <c:x val="0.39860136368823462"/>
              <c:y val="0.87378901110643614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96893184"/>
        <c:crosses val="autoZero"/>
        <c:crossBetween val="midCat"/>
        <c:majorUnit val="2"/>
      </c:valAx>
      <c:valAx>
        <c:axId val="96893184"/>
        <c:scaling>
          <c:orientation val="minMax"/>
        </c:scaling>
        <c:delete val="0"/>
        <c:axPos val="l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 sz="1025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Overall Entry Speed (wpm)</a:t>
                </a:r>
              </a:p>
            </c:rich>
          </c:tx>
          <c:layout>
            <c:manualLayout>
              <c:xMode val="edge"/>
              <c:yMode val="edge"/>
              <c:x val="2.7972013009243415E-2"/>
              <c:y val="0.11974147315555023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96891264"/>
        <c:crosses val="autoZero"/>
        <c:crossBetween val="midCat"/>
      </c:valAx>
      <c:spPr>
        <a:noFill/>
        <a:ln w="12700">
          <a:solidFill>
            <a:srgbClr val="808080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12700">
      <a:solidFill>
        <a:srgbClr val="969696"/>
      </a:solidFill>
      <a:prstDash val="solid"/>
    </a:ln>
  </c:spPr>
  <c:txPr>
    <a:bodyPr/>
    <a:lstStyle/>
    <a:p>
      <a:pPr>
        <a:defRPr sz="10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011" r="0.75000000000000011" t="1" header="0.5" footer="0.5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73370277318724"/>
          <c:y val="8.3743943080288721E-2"/>
          <c:w val="0.85054404253357141"/>
          <c:h val="0.68719294468825132"/>
        </c:manualLayout>
      </c:layout>
      <c:scatterChart>
        <c:scatterStyle val="lineMarker"/>
        <c:varyColors val="0"/>
        <c:ser>
          <c:idx val="0"/>
          <c:order val="0"/>
          <c:spPr>
            <a:ln w="28575">
              <a:noFill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trendline>
            <c:spPr>
              <a:ln w="12700">
                <a:solidFill>
                  <a:srgbClr val="000000"/>
                </a:solidFill>
                <a:prstDash val="solid"/>
              </a:ln>
            </c:spPr>
            <c:trendlineType val="linear"/>
            <c:dispRSqr val="0"/>
            <c:dispEq val="0"/>
          </c:trendline>
          <c:xVal>
            <c:numRef>
              <c:f>Relationships!$F$4:$F$35</c:f>
              <c:numCache>
                <c:formatCode>0</c:formatCode>
                <c:ptCount val="32"/>
                <c:pt idx="0">
                  <c:v>36</c:v>
                </c:pt>
                <c:pt idx="1">
                  <c:v>26</c:v>
                </c:pt>
                <c:pt idx="2">
                  <c:v>0</c:v>
                </c:pt>
                <c:pt idx="3">
                  <c:v>0</c:v>
                </c:pt>
                <c:pt idx="4">
                  <c:v>28</c:v>
                </c:pt>
                <c:pt idx="5">
                  <c:v>39</c:v>
                </c:pt>
                <c:pt idx="6">
                  <c:v>29</c:v>
                </c:pt>
                <c:pt idx="7">
                  <c:v>38</c:v>
                </c:pt>
                <c:pt idx="8">
                  <c:v>39</c:v>
                </c:pt>
                <c:pt idx="9">
                  <c:v>27</c:v>
                </c:pt>
                <c:pt idx="10">
                  <c:v>27</c:v>
                </c:pt>
                <c:pt idx="11">
                  <c:v>38</c:v>
                </c:pt>
                <c:pt idx="12">
                  <c:v>30</c:v>
                </c:pt>
                <c:pt idx="13">
                  <c:v>27</c:v>
                </c:pt>
                <c:pt idx="14">
                  <c:v>35</c:v>
                </c:pt>
                <c:pt idx="15">
                  <c:v>23</c:v>
                </c:pt>
                <c:pt idx="16">
                  <c:v>27</c:v>
                </c:pt>
                <c:pt idx="17">
                  <c:v>40</c:v>
                </c:pt>
                <c:pt idx="18">
                  <c:v>35</c:v>
                </c:pt>
                <c:pt idx="19">
                  <c:v>43</c:v>
                </c:pt>
                <c:pt idx="20">
                  <c:v>41</c:v>
                </c:pt>
                <c:pt idx="21">
                  <c:v>54</c:v>
                </c:pt>
                <c:pt idx="22">
                  <c:v>25</c:v>
                </c:pt>
                <c:pt idx="23">
                  <c:v>0</c:v>
                </c:pt>
                <c:pt idx="24">
                  <c:v>24</c:v>
                </c:pt>
                <c:pt idx="25">
                  <c:v>29</c:v>
                </c:pt>
                <c:pt idx="26">
                  <c:v>34</c:v>
                </c:pt>
                <c:pt idx="27">
                  <c:v>32</c:v>
                </c:pt>
                <c:pt idx="28">
                  <c:v>29</c:v>
                </c:pt>
                <c:pt idx="29">
                  <c:v>27</c:v>
                </c:pt>
                <c:pt idx="30">
                  <c:v>26</c:v>
                </c:pt>
                <c:pt idx="31">
                  <c:v>45</c:v>
                </c:pt>
              </c:numCache>
            </c:numRef>
          </c:xVal>
          <c:yVal>
            <c:numRef>
              <c:f>Relationships!$B$4:$B$35</c:f>
              <c:numCache>
                <c:formatCode>0.00</c:formatCode>
                <c:ptCount val="32"/>
                <c:pt idx="0">
                  <c:v>21.601130265597966</c:v>
                </c:pt>
                <c:pt idx="1">
                  <c:v>26.31554137039431</c:v>
                </c:pt>
                <c:pt idx="2">
                  <c:v>17.585304816094293</c:v>
                </c:pt>
                <c:pt idx="3">
                  <c:v>21.785515825763504</c:v>
                </c:pt>
                <c:pt idx="4">
                  <c:v>22.47448964113017</c:v>
                </c:pt>
                <c:pt idx="5">
                  <c:v>28.710556884286547</c:v>
                </c:pt>
                <c:pt idx="6">
                  <c:v>33.038577744094979</c:v>
                </c:pt>
                <c:pt idx="7">
                  <c:v>24.56275223015481</c:v>
                </c:pt>
                <c:pt idx="8">
                  <c:v>26.85667025784673</c:v>
                </c:pt>
                <c:pt idx="9">
                  <c:v>30.215771540287669</c:v>
                </c:pt>
                <c:pt idx="10">
                  <c:v>20.40424562397903</c:v>
                </c:pt>
                <c:pt idx="11">
                  <c:v>24.243992786361858</c:v>
                </c:pt>
                <c:pt idx="12">
                  <c:v>27.335932262232955</c:v>
                </c:pt>
                <c:pt idx="13">
                  <c:v>31.31480426267445</c:v>
                </c:pt>
                <c:pt idx="14">
                  <c:v>26.276368337544806</c:v>
                </c:pt>
                <c:pt idx="15">
                  <c:v>21.967126673165417</c:v>
                </c:pt>
                <c:pt idx="16">
                  <c:v>23.531275728586653</c:v>
                </c:pt>
                <c:pt idx="17">
                  <c:v>20.301432472055062</c:v>
                </c:pt>
                <c:pt idx="18">
                  <c:v>24.804649502933046</c:v>
                </c:pt>
                <c:pt idx="19">
                  <c:v>21.046621874502311</c:v>
                </c:pt>
                <c:pt idx="20">
                  <c:v>19.726372017496239</c:v>
                </c:pt>
                <c:pt idx="21">
                  <c:v>19.32613820751823</c:v>
                </c:pt>
                <c:pt idx="22">
                  <c:v>21.730213235837333</c:v>
                </c:pt>
                <c:pt idx="23">
                  <c:v>21.462349900822009</c:v>
                </c:pt>
                <c:pt idx="24">
                  <c:v>16.50435316096333</c:v>
                </c:pt>
                <c:pt idx="25">
                  <c:v>32.442089911472365</c:v>
                </c:pt>
                <c:pt idx="26">
                  <c:v>22.045738037866187</c:v>
                </c:pt>
                <c:pt idx="27">
                  <c:v>25.569610723626852</c:v>
                </c:pt>
                <c:pt idx="28">
                  <c:v>20.429944571537181</c:v>
                </c:pt>
                <c:pt idx="29">
                  <c:v>25.673696252138871</c:v>
                </c:pt>
                <c:pt idx="30">
                  <c:v>25.430624362849425</c:v>
                </c:pt>
                <c:pt idx="31">
                  <c:v>23.208346035046311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2D8A-49EE-97F8-EBA31D78B32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7007104"/>
        <c:axId val="97009024"/>
      </c:scatterChart>
      <c:valAx>
        <c:axId val="97007104"/>
        <c:scaling>
          <c:orientation val="minMax"/>
          <c:min val="20"/>
        </c:scaling>
        <c:delete val="0"/>
        <c:axPos val="b"/>
        <c:title>
          <c:tx>
            <c:rich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Age (years)</a:t>
                </a:r>
              </a:p>
            </c:rich>
          </c:tx>
          <c:layout>
            <c:manualLayout>
              <c:xMode val="edge"/>
              <c:yMode val="edge"/>
              <c:x val="0.46678327912815248"/>
              <c:y val="0.87736123501803664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5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97009024"/>
        <c:crosses val="autoZero"/>
        <c:crossBetween val="midCat"/>
      </c:valAx>
      <c:valAx>
        <c:axId val="97009024"/>
        <c:scaling>
          <c:orientation val="minMax"/>
        </c:scaling>
        <c:delete val="0"/>
        <c:axPos val="l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Overall Entry Speed (wpm)</a:t>
                </a:r>
              </a:p>
            </c:rich>
          </c:tx>
          <c:layout>
            <c:manualLayout>
              <c:xMode val="edge"/>
              <c:yMode val="edge"/>
              <c:x val="2.7972013009243415E-2"/>
              <c:y val="0.13207594740312634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5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97007104"/>
        <c:crosses val="autoZero"/>
        <c:crossBetween val="midCat"/>
      </c:valAx>
      <c:spPr>
        <a:noFill/>
        <a:ln w="12700">
          <a:solidFill>
            <a:srgbClr val="808080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12700">
      <a:solidFill>
        <a:srgbClr val="969696"/>
      </a:solidFill>
      <a:prstDash val="solid"/>
    </a:ln>
  </c:spPr>
  <c:txPr>
    <a:bodyPr/>
    <a:lstStyle/>
    <a:p>
      <a:pPr>
        <a:defRPr sz="105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011" r="0.75000000000000011" t="1" header="0.5" footer="0.5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5430876822861367"/>
          <c:y val="9.0592334494773524E-2"/>
          <c:w val="0.81763607061395327"/>
          <c:h val="0.668989547038327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errBars>
            <c:errBarType val="both"/>
            <c:errValType val="cust"/>
            <c:noEndCap val="0"/>
            <c:plus>
              <c:numRef>
                <c:f>Relationships!$N$40:$O$40</c:f>
                <c:numCache>
                  <c:formatCode>General</c:formatCode>
                  <c:ptCount val="2"/>
                  <c:pt idx="0">
                    <c:v>1.2120013327754346</c:v>
                  </c:pt>
                  <c:pt idx="1">
                    <c:v>0.83816964186191278</c:v>
                  </c:pt>
                </c:numCache>
              </c:numRef>
            </c:plus>
            <c:minus>
              <c:numRef>
                <c:f>Relationships!$N$40:$O$40</c:f>
                <c:numCache>
                  <c:formatCode>General</c:formatCode>
                  <c:ptCount val="2"/>
                  <c:pt idx="0">
                    <c:v>1.2120013327754346</c:v>
                  </c:pt>
                  <c:pt idx="1">
                    <c:v>0.83816964186191278</c:v>
                  </c:pt>
                </c:numCache>
              </c:numRef>
            </c:minus>
            <c:spPr>
              <a:ln w="12700">
                <a:solidFill>
                  <a:srgbClr val="000000"/>
                </a:solidFill>
                <a:prstDash val="solid"/>
              </a:ln>
            </c:spPr>
          </c:errBars>
          <c:cat>
            <c:strRef>
              <c:f>Relationships!$N$38:$O$38</c:f>
              <c:strCache>
                <c:ptCount val="2"/>
                <c:pt idx="0">
                  <c:v>English</c:v>
                </c:pt>
                <c:pt idx="1">
                  <c:v>Non-English</c:v>
                </c:pt>
              </c:strCache>
            </c:strRef>
          </c:cat>
          <c:val>
            <c:numRef>
              <c:f>Relationships!$N$39:$O$39</c:f>
              <c:numCache>
                <c:formatCode>0.0</c:formatCode>
                <c:ptCount val="2"/>
                <c:pt idx="0">
                  <c:v>25.816110586085429</c:v>
                </c:pt>
                <c:pt idx="1">
                  <c:v>22.906445474191784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166-4F4F-B7B1-F08D1AFACD6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7033600"/>
        <c:axId val="97322496"/>
      </c:barChart>
      <c:catAx>
        <c:axId val="9703360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First Language</a:t>
                </a:r>
              </a:p>
            </c:rich>
          </c:tx>
          <c:layout>
            <c:manualLayout>
              <c:xMode val="edge"/>
              <c:yMode val="edge"/>
              <c:x val="0.4529062089895014"/>
              <c:y val="0.86759572861611489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9732249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97322496"/>
        <c:scaling>
          <c:orientation val="minMax"/>
        </c:scaling>
        <c:delete val="0"/>
        <c:axPos val="l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Entry Speed (wpm)</a:t>
                </a:r>
              </a:p>
            </c:rich>
          </c:tx>
          <c:layout>
            <c:manualLayout>
              <c:xMode val="edge"/>
              <c:yMode val="edge"/>
              <c:x val="3.2064058398950129E-2"/>
              <c:y val="0.20905907309531516"/>
            </c:manualLayout>
          </c:layout>
          <c:overlay val="0"/>
          <c:spPr>
            <a:noFill/>
            <a:ln w="25400">
              <a:noFill/>
            </a:ln>
          </c:spPr>
        </c:title>
        <c:numFmt formatCode="0.0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97033600"/>
        <c:crosses val="autoZero"/>
        <c:crossBetween val="between"/>
      </c:valAx>
      <c:spPr>
        <a:noFill/>
        <a:ln w="12700">
          <a:solidFill>
            <a:srgbClr val="808080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011" r="0.75000000000000011" t="1" header="0.5" footer="0.5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5510219537447725"/>
          <c:y val="8.4142660746171966E-2"/>
          <c:w val="0.81632734407619589"/>
          <c:h val="0.69255882306464611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errBars>
            <c:errBarType val="both"/>
            <c:errValType val="cust"/>
            <c:noEndCap val="0"/>
            <c:plus>
              <c:numRef>
                <c:f>Relationships!$T$40:$U$40</c:f>
                <c:numCache>
                  <c:formatCode>General</c:formatCode>
                  <c:ptCount val="2"/>
                  <c:pt idx="0">
                    <c:v>1.0792214599946666</c:v>
                  </c:pt>
                  <c:pt idx="1">
                    <c:v>0.85963642132811724</c:v>
                  </c:pt>
                </c:numCache>
              </c:numRef>
            </c:plus>
            <c:minus>
              <c:numRef>
                <c:f>Relationships!$T$40:$U$40</c:f>
                <c:numCache>
                  <c:formatCode>General</c:formatCode>
                  <c:ptCount val="2"/>
                  <c:pt idx="0">
                    <c:v>1.0792214599946666</c:v>
                  </c:pt>
                  <c:pt idx="1">
                    <c:v>0.85963642132811724</c:v>
                  </c:pt>
                </c:numCache>
              </c:numRef>
            </c:minus>
            <c:spPr>
              <a:ln w="12700">
                <a:solidFill>
                  <a:srgbClr val="000000"/>
                </a:solidFill>
                <a:prstDash val="solid"/>
              </a:ln>
            </c:spPr>
          </c:errBars>
          <c:cat>
            <c:strRef>
              <c:f>Relationships!$T$38:$U$38</c:f>
              <c:strCache>
                <c:ptCount val="2"/>
                <c:pt idx="0">
                  <c:v>Female</c:v>
                </c:pt>
                <c:pt idx="1">
                  <c:v>Male</c:v>
                </c:pt>
              </c:strCache>
            </c:strRef>
          </c:cat>
          <c:val>
            <c:numRef>
              <c:f>Relationships!$T$39:$U$39</c:f>
              <c:numCache>
                <c:formatCode>0.00</c:formatCode>
                <c:ptCount val="2"/>
                <c:pt idx="0">
                  <c:v>23.266349099411805</c:v>
                </c:pt>
                <c:pt idx="1">
                  <c:v>24.917077780849151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25B-4E2B-A532-30EEEE79189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7354496"/>
        <c:axId val="97356416"/>
      </c:barChart>
      <c:catAx>
        <c:axId val="9735449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Gender</a:t>
                </a:r>
              </a:p>
            </c:rich>
          </c:tx>
          <c:layout>
            <c:manualLayout>
              <c:xMode val="edge"/>
              <c:yMode val="edge"/>
              <c:x val="0.50000041794138783"/>
              <c:y val="0.8770254386140665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9735641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97356416"/>
        <c:scaling>
          <c:orientation val="minMax"/>
        </c:scaling>
        <c:delete val="0"/>
        <c:axPos val="l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Entry Speed (wpm)</a:t>
                </a:r>
              </a:p>
            </c:rich>
          </c:tx>
          <c:layout>
            <c:manualLayout>
              <c:xMode val="edge"/>
              <c:yMode val="edge"/>
              <c:x val="3.2653133724526481E-2"/>
              <c:y val="0.22977399771593437"/>
            </c:manualLayout>
          </c:layout>
          <c:overlay val="0"/>
          <c:spPr>
            <a:noFill/>
            <a:ln w="25400">
              <a:noFill/>
            </a:ln>
          </c:spPr>
        </c:title>
        <c:numFmt formatCode="0.0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97354496"/>
        <c:crosses val="autoZero"/>
        <c:crossBetween val="between"/>
      </c:valAx>
      <c:spPr>
        <a:noFill/>
        <a:ln w="12700">
          <a:solidFill>
            <a:srgbClr val="808080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011" r="0.75000000000000011" t="1" header="0.5" footer="0.5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6.xml"/><Relationship Id="rId2" Type="http://schemas.openxmlformats.org/officeDocument/2006/relationships/chart" Target="../charts/chart5.xml"/><Relationship Id="rId1" Type="http://schemas.openxmlformats.org/officeDocument/2006/relationships/chart" Target="../charts/chart4.xml"/><Relationship Id="rId4" Type="http://schemas.openxmlformats.org/officeDocument/2006/relationships/chart" Target="../charts/chart7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emf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281940</xdr:colOff>
      <xdr:row>98</xdr:row>
      <xdr:rowOff>160020</xdr:rowOff>
    </xdr:from>
    <xdr:to>
      <xdr:col>17</xdr:col>
      <xdr:colOff>56444</xdr:colOff>
      <xdr:row>115</xdr:row>
      <xdr:rowOff>7620</xdr:rowOff>
    </xdr:to>
    <xdr:graphicFrame macro="">
      <xdr:nvGraphicFramePr>
        <xdr:cNvPr id="1163" name="Chart 2">
          <a:extLst>
            <a:ext uri="{FF2B5EF4-FFF2-40B4-BE49-F238E27FC236}">
              <a16:creationId xmlns:a16="http://schemas.microsoft.com/office/drawing/2014/main" id="{00000000-0008-0000-0000-00008B04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266700</xdr:colOff>
      <xdr:row>82</xdr:row>
      <xdr:rowOff>106680</xdr:rowOff>
    </xdr:from>
    <xdr:to>
      <xdr:col>8</xdr:col>
      <xdr:colOff>402167</xdr:colOff>
      <xdr:row>95</xdr:row>
      <xdr:rowOff>99060</xdr:rowOff>
    </xdr:to>
    <xdr:graphicFrame macro="">
      <xdr:nvGraphicFramePr>
        <xdr:cNvPr id="1164" name="Chart 3">
          <a:extLst>
            <a:ext uri="{FF2B5EF4-FFF2-40B4-BE49-F238E27FC236}">
              <a16:creationId xmlns:a16="http://schemas.microsoft.com/office/drawing/2014/main" id="{00000000-0008-0000-0000-00008C04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9</xdr:col>
      <xdr:colOff>510540</xdr:colOff>
      <xdr:row>81</xdr:row>
      <xdr:rowOff>144780</xdr:rowOff>
    </xdr:from>
    <xdr:to>
      <xdr:col>16</xdr:col>
      <xdr:colOff>373380</xdr:colOff>
      <xdr:row>98</xdr:row>
      <xdr:rowOff>0</xdr:rowOff>
    </xdr:to>
    <xdr:graphicFrame macro="">
      <xdr:nvGraphicFramePr>
        <xdr:cNvPr id="1165" name="Chart 18">
          <a:extLst>
            <a:ext uri="{FF2B5EF4-FFF2-40B4-BE49-F238E27FC236}">
              <a16:creationId xmlns:a16="http://schemas.microsoft.com/office/drawing/2014/main" id="{00000000-0008-0000-0000-00008D04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57150</xdr:colOff>
      <xdr:row>36</xdr:row>
      <xdr:rowOff>68580</xdr:rowOff>
    </xdr:from>
    <xdr:to>
      <xdr:col>7</xdr:col>
      <xdr:colOff>819150</xdr:colOff>
      <xdr:row>53</xdr:row>
      <xdr:rowOff>45720</xdr:rowOff>
    </xdr:to>
    <xdr:graphicFrame macro="">
      <xdr:nvGraphicFramePr>
        <xdr:cNvPr id="5298" name="Chart 13">
          <a:extLst>
            <a:ext uri="{FF2B5EF4-FFF2-40B4-BE49-F238E27FC236}">
              <a16:creationId xmlns:a16="http://schemas.microsoft.com/office/drawing/2014/main" id="{00000000-0008-0000-0300-0000B214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60960</xdr:colOff>
      <xdr:row>53</xdr:row>
      <xdr:rowOff>45720</xdr:rowOff>
    </xdr:from>
    <xdr:to>
      <xdr:col>7</xdr:col>
      <xdr:colOff>822960</xdr:colOff>
      <xdr:row>70</xdr:row>
      <xdr:rowOff>121920</xdr:rowOff>
    </xdr:to>
    <xdr:graphicFrame macro="">
      <xdr:nvGraphicFramePr>
        <xdr:cNvPr id="5299" name="Chart 15">
          <a:extLst>
            <a:ext uri="{FF2B5EF4-FFF2-40B4-BE49-F238E27FC236}">
              <a16:creationId xmlns:a16="http://schemas.microsoft.com/office/drawing/2014/main" id="{00000000-0008-0000-0300-0000B314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12</xdr:col>
      <xdr:colOff>0</xdr:colOff>
      <xdr:row>40</xdr:row>
      <xdr:rowOff>106680</xdr:rowOff>
    </xdr:from>
    <xdr:to>
      <xdr:col>17</xdr:col>
      <xdr:colOff>601980</xdr:colOff>
      <xdr:row>56</xdr:row>
      <xdr:rowOff>38100</xdr:rowOff>
    </xdr:to>
    <xdr:graphicFrame macro="">
      <xdr:nvGraphicFramePr>
        <xdr:cNvPr id="5300" name="Chart 16">
          <a:extLst>
            <a:ext uri="{FF2B5EF4-FFF2-40B4-BE49-F238E27FC236}">
              <a16:creationId xmlns:a16="http://schemas.microsoft.com/office/drawing/2014/main" id="{00000000-0008-0000-0300-0000B414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18</xdr:col>
      <xdr:colOff>0</xdr:colOff>
      <xdr:row>40</xdr:row>
      <xdr:rowOff>129540</xdr:rowOff>
    </xdr:from>
    <xdr:to>
      <xdr:col>24</xdr:col>
      <xdr:colOff>525780</xdr:colOff>
      <xdr:row>57</xdr:row>
      <xdr:rowOff>106680</xdr:rowOff>
    </xdr:to>
    <xdr:graphicFrame macro="">
      <xdr:nvGraphicFramePr>
        <xdr:cNvPr id="5301" name="Chart 17">
          <a:extLst>
            <a:ext uri="{FF2B5EF4-FFF2-40B4-BE49-F238E27FC236}">
              <a16:creationId xmlns:a16="http://schemas.microsoft.com/office/drawing/2014/main" id="{00000000-0008-0000-0300-0000B514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2</xdr:row>
      <xdr:rowOff>0</xdr:rowOff>
    </xdr:from>
    <xdr:to>
      <xdr:col>11</xdr:col>
      <xdr:colOff>168826</xdr:colOff>
      <xdr:row>27</xdr:row>
      <xdr:rowOff>14941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36B8421-BF86-D641-D1A4-20026C8D11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94235" y="313765"/>
          <a:ext cx="8513473" cy="3937000"/>
        </a:xfrm>
        <a:prstGeom prst="rect">
          <a:avLst/>
        </a:prstGeom>
      </xdr:spPr>
    </xdr:pic>
    <xdr:clientData/>
  </xdr:twoCellAnchor>
  <xdr:twoCellAnchor>
    <xdr:from>
      <xdr:col>1</xdr:col>
      <xdr:colOff>52294</xdr:colOff>
      <xdr:row>29</xdr:row>
      <xdr:rowOff>37352</xdr:rowOff>
    </xdr:from>
    <xdr:to>
      <xdr:col>13</xdr:col>
      <xdr:colOff>224117</xdr:colOff>
      <xdr:row>75</xdr:row>
      <xdr:rowOff>149411</xdr:rowOff>
    </xdr:to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3BA8ADD9-AA32-1A4E-BB60-A78FAEFEF490}"/>
            </a:ext>
          </a:extLst>
        </xdr:cNvPr>
        <xdr:cNvSpPr txBox="1"/>
      </xdr:nvSpPr>
      <xdr:spPr>
        <a:xfrm>
          <a:off x="246529" y="4586940"/>
          <a:ext cx="9741647" cy="7328647"/>
        </a:xfrm>
        <a:prstGeom prst="rect">
          <a:avLst/>
        </a:prstGeom>
        <a:solidFill>
          <a:schemeClr val="accent5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/>
            <a:t>DV: Entry speed (wpm)</a:t>
          </a:r>
        </a:p>
        <a:p>
          <a:r>
            <a:rPr lang="en-US" sz="1100"/>
            <a:t>F1: Layout, Opti(A), Qwerty(B)</a:t>
          </a:r>
        </a:p>
        <a:p>
          <a:r>
            <a:rPr lang="en-US" sz="1100"/>
            <a:t>F2: Trial, T1, T2, T3, T4, T5</a:t>
          </a:r>
        </a:p>
        <a:p>
          <a:r>
            <a:rPr lang="en-US" sz="1100"/>
            <a:t>F3: .</a:t>
          </a:r>
        </a:p>
        <a:p>
          <a:r>
            <a:rPr lang="en-US" sz="1100"/>
            <a:t>F4: .</a:t>
          </a:r>
        </a:p>
        <a:p>
          <a:r>
            <a:rPr lang="en-US" sz="1100"/>
            <a:t>F5: Group</a:t>
          </a:r>
        </a:p>
        <a:p>
          <a:r>
            <a:rPr lang="en-US" sz="1100"/>
            <a:t>F6: .</a:t>
          </a:r>
        </a:p>
        <a:p>
          <a:r>
            <a:rPr lang="en-US" sz="1100"/>
            <a:t>F7: .</a:t>
          </a:r>
        </a:p>
        <a:p>
          <a:r>
            <a:rPr lang="en-US" sz="1100"/>
            <a:t>7.94	8.32	10.12	8.32	8.46	22.43	32.25	34.40	36.86	46.91	1</a:t>
          </a:r>
        </a:p>
        <a:p>
          <a:r>
            <a:rPr lang="en-US" sz="1100"/>
            <a:t>12.90	15.18	15.18	16.13	18.43	32.25	36.86	36.86	39.69	39.69	2</a:t>
          </a:r>
        </a:p>
        <a:p>
          <a:r>
            <a:rPr lang="en-US" sz="1100"/>
            <a:t>6.97	7.37	9.21	10.75	10.75	18.43	27.16	27.16	32.25	25.80	1</a:t>
          </a:r>
        </a:p>
        <a:p>
          <a:r>
            <a:rPr lang="en-US" sz="1100"/>
            <a:t>7.94	8.60	8.19	12.29	9.92	27.16	30.35	36.86	39.69	36.86	2</a:t>
          </a:r>
        </a:p>
        <a:p>
          <a:r>
            <a:rPr lang="en-US" sz="1100"/>
            <a:t>8.60	9.05	9.92	10.12	16.13	22.43	32.25	39.69	36.86	39.69	1</a:t>
          </a:r>
        </a:p>
        <a:p>
          <a:r>
            <a:rPr lang="en-US" sz="1100"/>
            <a:t>10.98	12.90	13.95	15.18	15.64	28.67	39.69	46.91	51.60	51.60	2</a:t>
          </a:r>
        </a:p>
        <a:p>
          <a:r>
            <a:rPr lang="en-US" sz="1100"/>
            <a:t>13.23	15.64	15.64	17.79	18.43	46.91	46.91	51.60	46.91	57.33	1</a:t>
          </a:r>
        </a:p>
        <a:p>
          <a:r>
            <a:rPr lang="en-US" sz="1100"/>
            <a:t>8.90	8.60	8.60	9.05	10.12	27.16	39.69	46.91	39.69	46.91	2</a:t>
          </a:r>
        </a:p>
        <a:p>
          <a:r>
            <a:rPr lang="en-US" sz="1100"/>
            <a:t>9.92	15.18	18.43	18.43	19.11	34.40	39.69	36.86	36.86	39.69	1</a:t>
          </a:r>
        </a:p>
        <a:p>
          <a:r>
            <a:rPr lang="en-US" sz="1100"/>
            <a:t>14.33	12.90	16.65	14.74	12.90	46.91	46.91	43.00	46.91	46.91	2</a:t>
          </a:r>
        </a:p>
        <a:p>
          <a:r>
            <a:rPr lang="en-US" sz="1100"/>
            <a:t>8.90	10.53	10.12	10.53	10.75	19.85	24.57	32.25	36.86	39.69	1</a:t>
          </a:r>
        </a:p>
        <a:p>
          <a:r>
            <a:rPr lang="en-US" sz="1100"/>
            <a:t>10.32	18.43	16.13	16.65	19.11	25.80	30.35	34.40	34.40	36.86	2</a:t>
          </a:r>
        </a:p>
        <a:p>
          <a:r>
            <a:rPr lang="en-US" sz="1100"/>
            <a:t>10.53	11.22	11.47	15.18	12.90	32.25	43.00	46.91	43.00	46.91	1</a:t>
          </a:r>
        </a:p>
        <a:p>
          <a:r>
            <a:rPr lang="en-US" sz="1100"/>
            <a:t>15.18	15.18	17.79	18.43	19.85	46.91	46.91	43.00	43.00	46.91	2</a:t>
          </a:r>
        </a:p>
        <a:p>
          <a:r>
            <a:rPr lang="en-US" sz="1100"/>
            <a:t>12.90	12.90	15.64	14.33	15.18	28.67	36.86	39.69	39.69	46.91	1</a:t>
          </a:r>
        </a:p>
        <a:p>
          <a:r>
            <a:rPr lang="en-US" sz="1100"/>
            <a:t>8.75	11.73	11.47	10.53	10.32	28.67	32.25	32.25	36.86	36.86	2</a:t>
          </a:r>
        </a:p>
        <a:p>
          <a:r>
            <a:rPr lang="en-US" sz="1100"/>
            <a:t>9.92	10.53	13.23	15.18	13.95	30.35	30.35	34.40	34.40	43.00	1</a:t>
          </a:r>
        </a:p>
        <a:p>
          <a:r>
            <a:rPr lang="en-US" sz="1100"/>
            <a:t>7.17	6.29	7.59	7.27	7.82	28.67	32.25	32.25	36.86	36.86	2</a:t>
          </a:r>
        </a:p>
        <a:p>
          <a:r>
            <a:rPr lang="en-US" sz="1100"/>
            <a:t>7.37	11.22	8.90	12.00	12.59	28.67	46.91	34.40	43.00	43.00	1</a:t>
          </a:r>
        </a:p>
        <a:p>
          <a:r>
            <a:rPr lang="en-US" sz="1100"/>
            <a:t>8.06	8.60	7.37	9.92	7.48	28.67	32.25	34.40	36.86	36.86	2</a:t>
          </a:r>
        </a:p>
        <a:p>
          <a:r>
            <a:rPr lang="en-US" sz="1100"/>
            <a:t>10.53	13.95	11.22	13.95	13.95	20.64	23.45	28.67	28.67	32.25	1</a:t>
          </a:r>
        </a:p>
        <a:p>
          <a:r>
            <a:rPr lang="en-US" sz="1100"/>
            <a:t>8.46	8.75	9.38	11.22	9.05	24.57	28.67	32.25	28.67	32.25	2</a:t>
          </a:r>
        </a:p>
        <a:p>
          <a:r>
            <a:rPr lang="en-US" sz="1100"/>
            <a:t>6.53	6.79	7.82	7.94	9.21	30.35	34.40	34.40	36.86	43.00	1</a:t>
          </a:r>
        </a:p>
        <a:p>
          <a:r>
            <a:rPr lang="en-US" sz="1100"/>
            <a:t>7.70	7.07	7.17	10.12	10.98	28.67	28.67	36.86	34.40	43.00	2</a:t>
          </a:r>
        </a:p>
        <a:p>
          <a:r>
            <a:rPr lang="en-US" sz="1100"/>
            <a:t>5.73	6.79	7.94	8.75	9.05	23.45	25.80	25.80	27.16	24.57	1</a:t>
          </a:r>
        </a:p>
        <a:p>
          <a:r>
            <a:rPr lang="en-US" sz="1100"/>
            <a:t>10.98	12.29	15.64	12.59	12.90	39.69	46.91	51.60	57.33	64.50	2</a:t>
          </a:r>
        </a:p>
        <a:p>
          <a:r>
            <a:rPr lang="en-US" sz="1100"/>
            <a:t>7.70	8.60	9.74	8.60	10.12	30.35	34.40	36.86	34.40	39.69	1</a:t>
          </a:r>
        </a:p>
        <a:p>
          <a:r>
            <a:rPr lang="en-US" sz="1100"/>
            <a:t>13.95	16.13	16.65	20.64	20.64	34.40	32.25	34.40	34.40	32.25	2</a:t>
          </a:r>
        </a:p>
        <a:p>
          <a:r>
            <a:rPr lang="en-US" sz="1100"/>
            <a:t>8.32	9.92	10.98	11.47	9.74	28.67	32.25	30.35	30.35	32.25	1</a:t>
          </a:r>
        </a:p>
        <a:p>
          <a:r>
            <a:rPr lang="en-US" sz="1100"/>
            <a:t>6.37	8.46	9.38	11.47	10.75	34.40	43.00	43.00	46.91	43.00	2</a:t>
          </a:r>
        </a:p>
        <a:p>
          <a:r>
            <a:rPr lang="en-US" sz="1100"/>
            <a:t>11.22	13.23	11.73	15.18	14.74	34.40	30.35	36.86	39.69	46.91	1</a:t>
          </a:r>
        </a:p>
        <a:p>
          <a:r>
            <a:rPr lang="en-US" sz="1100"/>
            <a:t>7.59	7.48	9.74	12.00	10.98	30.35	34.40	39.69	36.86	43.00	2</a:t>
          </a:r>
        </a:p>
        <a:p>
          <a:endParaRPr lang="en-US" sz="1100"/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1</xdr:row>
      <xdr:rowOff>68580</xdr:rowOff>
    </xdr:from>
    <xdr:to>
      <xdr:col>3</xdr:col>
      <xdr:colOff>502920</xdr:colOff>
      <xdr:row>11</xdr:row>
      <xdr:rowOff>106680</xdr:rowOff>
    </xdr:to>
    <xdr:pic>
      <xdr:nvPicPr>
        <xdr:cNvPr id="4346" name="Picture 3">
          <a:extLst>
            <a:ext uri="{FF2B5EF4-FFF2-40B4-BE49-F238E27FC236}">
              <a16:creationId xmlns:a16="http://schemas.microsoft.com/office/drawing/2014/main" id="{00000000-0008-0000-0400-0000F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" y="236220"/>
          <a:ext cx="2293620" cy="1714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219075</xdr:colOff>
      <xdr:row>12</xdr:row>
      <xdr:rowOff>104775</xdr:rowOff>
    </xdr:from>
    <xdr:to>
      <xdr:col>2</xdr:col>
      <xdr:colOff>514350</xdr:colOff>
      <xdr:row>15</xdr:row>
      <xdr:rowOff>76200</xdr:rowOff>
    </xdr:to>
    <xdr:sp macro="" textlink="">
      <xdr:nvSpPr>
        <xdr:cNvPr id="4101" name="Text Box 5">
          <a:extLst>
            <a:ext uri="{FF2B5EF4-FFF2-40B4-BE49-F238E27FC236}">
              <a16:creationId xmlns:a16="http://schemas.microsoft.com/office/drawing/2014/main" id="{00000000-0008-0000-0400-000005100000}"/>
            </a:ext>
          </a:extLst>
        </xdr:cNvPr>
        <xdr:cNvSpPr txBox="1">
          <a:spLocks noChangeArrowheads="1"/>
        </xdr:cNvSpPr>
      </xdr:nvSpPr>
      <xdr:spPr bwMode="auto">
        <a:xfrm>
          <a:off x="219075" y="2047875"/>
          <a:ext cx="1514475" cy="457200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wrap="square" lIns="54864" tIns="41148" rIns="54864" bIns="0" anchor="t" upright="1"/>
        <a:lstStyle/>
        <a:p>
          <a:pPr algn="ctr" rtl="0">
            <a:defRPr sz="1000"/>
          </a:pPr>
          <a:r>
            <a:rPr lang="en-CA" sz="2400" b="0" i="0" strike="noStrike">
              <a:solidFill>
                <a:srgbClr val="000000"/>
              </a:solidFill>
              <a:latin typeface="Arial"/>
              <a:cs typeface="Arial"/>
            </a:rPr>
            <a:t>OPTI</a:t>
          </a:r>
        </a:p>
      </xdr:txBody>
    </xdr:sp>
    <xdr:clientData/>
  </xdr:twoCellAnchor>
  <xdr:twoCellAnchor>
    <xdr:from>
      <xdr:col>4</xdr:col>
      <xdr:colOff>371475</xdr:colOff>
      <xdr:row>12</xdr:row>
      <xdr:rowOff>57150</xdr:rowOff>
    </xdr:from>
    <xdr:to>
      <xdr:col>9</xdr:col>
      <xdr:colOff>19050</xdr:colOff>
      <xdr:row>14</xdr:row>
      <xdr:rowOff>142875</xdr:rowOff>
    </xdr:to>
    <xdr:sp macro="" textlink="">
      <xdr:nvSpPr>
        <xdr:cNvPr id="4102" name="Text Box 6">
          <a:extLst>
            <a:ext uri="{FF2B5EF4-FFF2-40B4-BE49-F238E27FC236}">
              <a16:creationId xmlns:a16="http://schemas.microsoft.com/office/drawing/2014/main" id="{00000000-0008-0000-0400-000006100000}"/>
            </a:ext>
          </a:extLst>
        </xdr:cNvPr>
        <xdr:cNvSpPr txBox="1">
          <a:spLocks noChangeArrowheads="1"/>
        </xdr:cNvSpPr>
      </xdr:nvSpPr>
      <xdr:spPr bwMode="auto">
        <a:xfrm>
          <a:off x="2809875" y="2000250"/>
          <a:ext cx="2695575" cy="409575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wrap="square" lIns="54864" tIns="41148" rIns="54864" bIns="0" anchor="t" upright="1"/>
        <a:lstStyle/>
        <a:p>
          <a:pPr algn="ctr" rtl="0">
            <a:defRPr sz="1000"/>
          </a:pPr>
          <a:r>
            <a:rPr lang="en-CA" sz="2400" b="0" i="0" strike="noStrike">
              <a:solidFill>
                <a:srgbClr val="000000"/>
              </a:solidFill>
              <a:latin typeface="Arial"/>
              <a:cs typeface="Arial"/>
            </a:rPr>
            <a:t>QWERTY</a:t>
          </a:r>
        </a:p>
        <a:p>
          <a:pPr algn="ctr" rtl="0">
            <a:defRPr sz="1000"/>
          </a:pPr>
          <a:endParaRPr lang="en-CA" sz="24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4</xdr:col>
      <xdr:colOff>123825</xdr:colOff>
      <xdr:row>14</xdr:row>
      <xdr:rowOff>156210</xdr:rowOff>
    </xdr:from>
    <xdr:to>
      <xdr:col>9</xdr:col>
      <xdr:colOff>381000</xdr:colOff>
      <xdr:row>20</xdr:row>
      <xdr:rowOff>9489</xdr:rowOff>
    </xdr:to>
    <xdr:sp macro="" textlink="">
      <xdr:nvSpPr>
        <xdr:cNvPr id="4103" name="Text Box 7">
          <a:extLst>
            <a:ext uri="{FF2B5EF4-FFF2-40B4-BE49-F238E27FC236}">
              <a16:creationId xmlns:a16="http://schemas.microsoft.com/office/drawing/2014/main" id="{00000000-0008-0000-0400-000007100000}"/>
            </a:ext>
          </a:extLst>
        </xdr:cNvPr>
        <xdr:cNvSpPr txBox="1">
          <a:spLocks noChangeArrowheads="1"/>
        </xdr:cNvSpPr>
      </xdr:nvSpPr>
      <xdr:spPr bwMode="auto">
        <a:xfrm>
          <a:off x="2562225" y="2417445"/>
          <a:ext cx="3305175" cy="83058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en-CA" sz="900" b="0" i="0" strike="noStrike">
              <a:solidFill>
                <a:srgbClr val="000000"/>
              </a:solidFill>
              <a:latin typeface="Arial"/>
              <a:cs typeface="Arial"/>
            </a:rPr>
            <a:t>QWERTY</a:t>
          </a:r>
          <a:r>
            <a:rPr lang="en-CA" sz="900" b="0" i="0" strike="noStrike" baseline="0">
              <a:solidFill>
                <a:srgbClr val="000000"/>
              </a:solidFill>
              <a:latin typeface="Arial"/>
              <a:cs typeface="Arial"/>
            </a:rPr>
            <a:t> is the most common modern-day keyboard layout. </a:t>
          </a:r>
          <a:r>
            <a:rPr lang="en-CA" sz="900" b="0" i="0" strike="noStrike">
              <a:solidFill>
                <a:srgbClr val="000000"/>
              </a:solidFill>
              <a:latin typeface="Arial"/>
              <a:cs typeface="Arial"/>
            </a:rPr>
            <a:t>This layout was devised and created in the early 1870s by Christopher Latham Sholes,. The layout</a:t>
          </a:r>
          <a:r>
            <a:rPr lang="en-CA" sz="900" b="0" i="0" strike="noStrike" baseline="0">
              <a:solidFill>
                <a:srgbClr val="000000"/>
              </a:solidFill>
              <a:latin typeface="Arial"/>
              <a:cs typeface="Arial"/>
            </a:rPr>
            <a:t> was designed to reduce jamming in typewriters. The slant in the key arrangement was originally required for each key's mechanical linkages, but is still preserved today. (Source: Wikipedia)</a:t>
          </a:r>
          <a:endParaRPr lang="en-CA" sz="9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0</xdr:col>
      <xdr:colOff>28575</xdr:colOff>
      <xdr:row>14</xdr:row>
      <xdr:rowOff>156210</xdr:rowOff>
    </xdr:from>
    <xdr:to>
      <xdr:col>4</xdr:col>
      <xdr:colOff>57150</xdr:colOff>
      <xdr:row>20</xdr:row>
      <xdr:rowOff>9489</xdr:rowOff>
    </xdr:to>
    <xdr:sp macro="" textlink="">
      <xdr:nvSpPr>
        <xdr:cNvPr id="4104" name="Text Box 8">
          <a:extLst>
            <a:ext uri="{FF2B5EF4-FFF2-40B4-BE49-F238E27FC236}">
              <a16:creationId xmlns:a16="http://schemas.microsoft.com/office/drawing/2014/main" id="{00000000-0008-0000-0400-000008100000}"/>
            </a:ext>
          </a:extLst>
        </xdr:cNvPr>
        <xdr:cNvSpPr txBox="1">
          <a:spLocks noChangeArrowheads="1"/>
        </xdr:cNvSpPr>
      </xdr:nvSpPr>
      <xdr:spPr bwMode="auto">
        <a:xfrm>
          <a:off x="28575" y="2419350"/>
          <a:ext cx="2466975" cy="8286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n-CA" sz="900" b="0" i="0" strike="noStrike">
              <a:solidFill>
                <a:srgbClr val="000000"/>
              </a:solidFill>
              <a:latin typeface="Arial"/>
              <a:cs typeface="Arial"/>
            </a:rPr>
            <a:t>MacKenzie, I. S., &amp; Zhang, S. X. (1999). The design and evaluation of a high-performance soft keyboard. Proceedings of the ACM Conference on Human Factors in Computing Systems - CHI '99, 25-31. New York: ACM.  </a:t>
          </a:r>
        </a:p>
      </xdr:txBody>
    </xdr:sp>
    <xdr:clientData/>
  </xdr:twoCellAnchor>
  <xdr:twoCellAnchor>
    <xdr:from>
      <xdr:col>4</xdr:col>
      <xdr:colOff>30480</xdr:colOff>
      <xdr:row>2</xdr:row>
      <xdr:rowOff>7620</xdr:rowOff>
    </xdr:from>
    <xdr:to>
      <xdr:col>9</xdr:col>
      <xdr:colOff>533400</xdr:colOff>
      <xdr:row>11</xdr:row>
      <xdr:rowOff>22860</xdr:rowOff>
    </xdr:to>
    <xdr:pic>
      <xdr:nvPicPr>
        <xdr:cNvPr id="4351" name="Picture 123">
          <a:extLst>
            <a:ext uri="{FF2B5EF4-FFF2-40B4-BE49-F238E27FC236}">
              <a16:creationId xmlns:a16="http://schemas.microsoft.com/office/drawing/2014/main" id="{00000000-0008-0000-0400-0000F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468880" y="342900"/>
          <a:ext cx="3550920" cy="1524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99060</xdr:colOff>
      <xdr:row>5</xdr:row>
      <xdr:rowOff>30480</xdr:rowOff>
    </xdr:from>
    <xdr:to>
      <xdr:col>8</xdr:col>
      <xdr:colOff>388620</xdr:colOff>
      <xdr:row>25</xdr:row>
      <xdr:rowOff>99060</xdr:rowOff>
    </xdr:to>
    <xdr:pic>
      <xdr:nvPicPr>
        <xdr:cNvPr id="8234" name="Picture 1">
          <a:extLst>
            <a:ext uri="{FF2B5EF4-FFF2-40B4-BE49-F238E27FC236}">
              <a16:creationId xmlns:a16="http://schemas.microsoft.com/office/drawing/2014/main" id="{00000000-0008-0000-0500-00002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9060" y="868680"/>
          <a:ext cx="5166360" cy="3421380"/>
        </a:xfrm>
        <a:prstGeom prst="rect">
          <a:avLst/>
        </a:prstGeom>
        <a:noFill/>
        <a:ln w="1">
          <a:solidFill>
            <a:srgbClr val="000000"/>
          </a:solidFill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110"/>
  <sheetViews>
    <sheetView tabSelected="1" zoomScale="90" zoomScaleNormal="90" workbookViewId="0">
      <selection sqref="A1:M1"/>
    </sheetView>
  </sheetViews>
  <sheetFormatPr defaultColWidth="8.81640625" defaultRowHeight="12.5" x14ac:dyDescent="0.25"/>
  <cols>
    <col min="1" max="1" width="9.81640625" customWidth="1"/>
    <col min="2" max="2" width="6.08984375" customWidth="1"/>
    <col min="3" max="3" width="7.453125" customWidth="1"/>
    <col min="4" max="4" width="7.08984375" customWidth="1"/>
    <col min="5" max="8" width="7.453125" customWidth="1"/>
    <col min="9" max="11" width="7.81640625" customWidth="1"/>
    <col min="12" max="13" width="7.453125" customWidth="1"/>
    <col min="14" max="14" width="9.08984375" customWidth="1"/>
    <col min="15" max="15" width="8.453125" customWidth="1"/>
    <col min="21" max="21" width="7.1796875" customWidth="1"/>
    <col min="22" max="22" width="16.7265625" customWidth="1"/>
  </cols>
  <sheetData>
    <row r="1" spans="1:14" ht="15.5" x14ac:dyDescent="0.35">
      <c r="A1" s="63" t="s">
        <v>4</v>
      </c>
      <c r="B1" s="63"/>
      <c r="C1" s="63"/>
      <c r="D1" s="63"/>
      <c r="E1" s="63"/>
      <c r="F1" s="63"/>
      <c r="G1" s="63"/>
      <c r="H1" s="63"/>
      <c r="I1" s="63"/>
      <c r="J1" s="63"/>
      <c r="K1" s="63"/>
      <c r="L1" s="63"/>
      <c r="M1" s="63"/>
      <c r="N1" s="18"/>
    </row>
    <row r="2" spans="1:14" x14ac:dyDescent="0.25">
      <c r="A2" s="61" t="s">
        <v>0</v>
      </c>
      <c r="B2" s="61" t="s">
        <v>3</v>
      </c>
      <c r="C2" s="65" t="s">
        <v>63</v>
      </c>
      <c r="D2" s="65"/>
      <c r="E2" s="65"/>
      <c r="F2" s="65"/>
      <c r="G2" s="65"/>
      <c r="H2" s="67" t="s">
        <v>64</v>
      </c>
      <c r="I2" s="68"/>
      <c r="J2" s="68"/>
      <c r="K2" s="68"/>
      <c r="L2" s="69"/>
      <c r="M2" s="65" t="s">
        <v>2</v>
      </c>
    </row>
    <row r="3" spans="1:14" x14ac:dyDescent="0.25">
      <c r="A3" s="62"/>
      <c r="B3" s="62"/>
      <c r="C3" s="1">
        <v>1</v>
      </c>
      <c r="D3" s="1">
        <v>2</v>
      </c>
      <c r="E3" s="1">
        <v>3</v>
      </c>
      <c r="F3" s="1">
        <v>4</v>
      </c>
      <c r="G3" s="1">
        <v>5</v>
      </c>
      <c r="H3" s="1">
        <v>1</v>
      </c>
      <c r="I3" s="1">
        <v>2</v>
      </c>
      <c r="J3" s="1">
        <v>3</v>
      </c>
      <c r="K3" s="1">
        <v>4</v>
      </c>
      <c r="L3" s="1">
        <v>5</v>
      </c>
      <c r="M3" s="65"/>
    </row>
    <row r="4" spans="1:14" ht="13" x14ac:dyDescent="0.3">
      <c r="A4" s="1" t="s">
        <v>1</v>
      </c>
      <c r="B4" s="26" t="s">
        <v>96</v>
      </c>
      <c r="C4" s="27">
        <v>65</v>
      </c>
      <c r="D4" s="27">
        <v>62</v>
      </c>
      <c r="E4" s="27">
        <v>51</v>
      </c>
      <c r="F4" s="27">
        <v>62</v>
      </c>
      <c r="G4" s="27">
        <v>61</v>
      </c>
      <c r="H4" s="27">
        <v>23</v>
      </c>
      <c r="I4" s="27">
        <v>16</v>
      </c>
      <c r="J4" s="27">
        <v>15</v>
      </c>
      <c r="K4" s="27">
        <v>14</v>
      </c>
      <c r="L4" s="27">
        <v>11</v>
      </c>
      <c r="M4" s="26">
        <v>1</v>
      </c>
      <c r="N4" t="s">
        <v>72</v>
      </c>
    </row>
    <row r="5" spans="1:14" ht="13" x14ac:dyDescent="0.3">
      <c r="A5" s="1" t="s">
        <v>42</v>
      </c>
      <c r="B5" s="26" t="s">
        <v>97</v>
      </c>
      <c r="C5" s="27">
        <v>40</v>
      </c>
      <c r="D5" s="27">
        <v>34</v>
      </c>
      <c r="E5" s="27">
        <v>34</v>
      </c>
      <c r="F5" s="27">
        <v>32</v>
      </c>
      <c r="G5" s="27">
        <v>28</v>
      </c>
      <c r="H5" s="27">
        <v>16</v>
      </c>
      <c r="I5" s="27">
        <v>14</v>
      </c>
      <c r="J5" s="27">
        <v>14</v>
      </c>
      <c r="K5" s="27">
        <v>13</v>
      </c>
      <c r="L5" s="27">
        <v>13</v>
      </c>
      <c r="M5" s="26">
        <v>2</v>
      </c>
    </row>
    <row r="6" spans="1:14" ht="13" x14ac:dyDescent="0.3">
      <c r="A6" s="1" t="s">
        <v>43</v>
      </c>
      <c r="B6" s="26" t="s">
        <v>98</v>
      </c>
      <c r="C6" s="27">
        <v>74</v>
      </c>
      <c r="D6" s="27">
        <v>70</v>
      </c>
      <c r="E6" s="27">
        <v>56</v>
      </c>
      <c r="F6" s="27">
        <v>48</v>
      </c>
      <c r="G6" s="27">
        <v>48</v>
      </c>
      <c r="H6" s="27">
        <v>28</v>
      </c>
      <c r="I6" s="27">
        <v>19</v>
      </c>
      <c r="J6" s="27">
        <v>19</v>
      </c>
      <c r="K6" s="27">
        <v>16</v>
      </c>
      <c r="L6" s="27">
        <v>20</v>
      </c>
      <c r="M6" s="26">
        <v>1</v>
      </c>
    </row>
    <row r="7" spans="1:14" ht="13" x14ac:dyDescent="0.3">
      <c r="A7" s="1" t="s">
        <v>44</v>
      </c>
      <c r="B7" s="26" t="s">
        <v>99</v>
      </c>
      <c r="C7" s="27">
        <v>65</v>
      </c>
      <c r="D7" s="27">
        <v>60</v>
      </c>
      <c r="E7" s="27">
        <v>63</v>
      </c>
      <c r="F7" s="27">
        <v>42</v>
      </c>
      <c r="G7" s="27">
        <v>52</v>
      </c>
      <c r="H7" s="27">
        <v>19</v>
      </c>
      <c r="I7" s="27">
        <v>17</v>
      </c>
      <c r="J7" s="27">
        <v>14</v>
      </c>
      <c r="K7" s="27">
        <v>13</v>
      </c>
      <c r="L7" s="27">
        <v>14</v>
      </c>
      <c r="M7" s="26">
        <v>2</v>
      </c>
    </row>
    <row r="8" spans="1:14" ht="13" x14ac:dyDescent="0.3">
      <c r="A8" s="1" t="s">
        <v>45</v>
      </c>
      <c r="B8" s="26" t="s">
        <v>100</v>
      </c>
      <c r="C8" s="27">
        <v>60</v>
      </c>
      <c r="D8" s="50">
        <v>57</v>
      </c>
      <c r="E8" s="27">
        <v>52</v>
      </c>
      <c r="F8" s="27">
        <v>51</v>
      </c>
      <c r="G8" s="27">
        <v>32</v>
      </c>
      <c r="H8" s="27">
        <v>23</v>
      </c>
      <c r="I8" s="27">
        <v>16</v>
      </c>
      <c r="J8" s="27">
        <v>13</v>
      </c>
      <c r="K8" s="27">
        <v>14</v>
      </c>
      <c r="L8" s="27">
        <v>13</v>
      </c>
      <c r="M8" s="26">
        <v>1</v>
      </c>
    </row>
    <row r="9" spans="1:14" ht="13" x14ac:dyDescent="0.3">
      <c r="A9" s="1" t="s">
        <v>46</v>
      </c>
      <c r="B9" s="26" t="s">
        <v>101</v>
      </c>
      <c r="C9" s="27">
        <v>47</v>
      </c>
      <c r="D9" s="27">
        <v>40</v>
      </c>
      <c r="E9" s="27">
        <v>37</v>
      </c>
      <c r="F9" s="27">
        <v>34</v>
      </c>
      <c r="G9" s="27">
        <v>33</v>
      </c>
      <c r="H9" s="27">
        <v>18</v>
      </c>
      <c r="I9" s="27">
        <v>13</v>
      </c>
      <c r="J9" s="27">
        <v>11</v>
      </c>
      <c r="K9" s="27">
        <v>10</v>
      </c>
      <c r="L9" s="27">
        <v>10</v>
      </c>
      <c r="M9" s="26">
        <v>2</v>
      </c>
    </row>
    <row r="10" spans="1:14" ht="13" x14ac:dyDescent="0.3">
      <c r="A10" s="1" t="s">
        <v>47</v>
      </c>
      <c r="B10" s="26" t="s">
        <v>102</v>
      </c>
      <c r="C10" s="27">
        <v>39</v>
      </c>
      <c r="D10" s="27">
        <v>33</v>
      </c>
      <c r="E10" s="27">
        <v>33</v>
      </c>
      <c r="F10" s="27">
        <v>29</v>
      </c>
      <c r="G10" s="27">
        <v>28</v>
      </c>
      <c r="H10" s="27">
        <v>11</v>
      </c>
      <c r="I10" s="27">
        <v>11</v>
      </c>
      <c r="J10" s="27">
        <v>10</v>
      </c>
      <c r="K10" s="27">
        <v>11</v>
      </c>
      <c r="L10" s="27">
        <v>9</v>
      </c>
      <c r="M10" s="26">
        <v>1</v>
      </c>
    </row>
    <row r="11" spans="1:14" ht="13" x14ac:dyDescent="0.3">
      <c r="A11" s="1" t="s">
        <v>48</v>
      </c>
      <c r="B11" s="26" t="s">
        <v>103</v>
      </c>
      <c r="C11" s="27">
        <v>58</v>
      </c>
      <c r="D11" s="27">
        <v>60</v>
      </c>
      <c r="E11" s="27">
        <v>60</v>
      </c>
      <c r="F11" s="27">
        <v>57</v>
      </c>
      <c r="G11" s="27">
        <v>51</v>
      </c>
      <c r="H11" s="27">
        <v>19</v>
      </c>
      <c r="I11" s="27">
        <v>13</v>
      </c>
      <c r="J11" s="27">
        <v>11</v>
      </c>
      <c r="K11" s="27">
        <v>13</v>
      </c>
      <c r="L11" s="27">
        <v>11</v>
      </c>
      <c r="M11" s="26">
        <v>2</v>
      </c>
    </row>
    <row r="12" spans="1:14" ht="13" x14ac:dyDescent="0.3">
      <c r="A12" s="1" t="s">
        <v>49</v>
      </c>
      <c r="B12" s="26" t="s">
        <v>104</v>
      </c>
      <c r="C12" s="27">
        <v>52</v>
      </c>
      <c r="D12" s="27">
        <v>34</v>
      </c>
      <c r="E12" s="27">
        <v>28</v>
      </c>
      <c r="F12" s="27">
        <v>28</v>
      </c>
      <c r="G12" s="27">
        <v>27</v>
      </c>
      <c r="H12" s="27">
        <v>15</v>
      </c>
      <c r="I12" s="27">
        <v>13</v>
      </c>
      <c r="J12" s="27">
        <v>14</v>
      </c>
      <c r="K12" s="27">
        <v>14</v>
      </c>
      <c r="L12" s="27">
        <v>13</v>
      </c>
      <c r="M12" s="26">
        <v>1</v>
      </c>
    </row>
    <row r="13" spans="1:14" ht="13" x14ac:dyDescent="0.3">
      <c r="A13" s="1" t="s">
        <v>50</v>
      </c>
      <c r="B13" s="26" t="s">
        <v>105</v>
      </c>
      <c r="C13" s="27">
        <v>36</v>
      </c>
      <c r="D13" s="27">
        <v>40</v>
      </c>
      <c r="E13" s="27">
        <v>31</v>
      </c>
      <c r="F13" s="27">
        <v>35</v>
      </c>
      <c r="G13" s="27">
        <v>40</v>
      </c>
      <c r="H13" s="27">
        <v>11</v>
      </c>
      <c r="I13" s="27">
        <v>11</v>
      </c>
      <c r="J13" s="27">
        <v>12</v>
      </c>
      <c r="K13" s="27">
        <v>11</v>
      </c>
      <c r="L13" s="27">
        <v>11</v>
      </c>
      <c r="M13" s="26">
        <v>2</v>
      </c>
    </row>
    <row r="14" spans="1:14" ht="13" x14ac:dyDescent="0.3">
      <c r="A14" s="1" t="s">
        <v>51</v>
      </c>
      <c r="B14" s="26" t="s">
        <v>106</v>
      </c>
      <c r="C14" s="27">
        <v>58</v>
      </c>
      <c r="D14" s="27">
        <v>49</v>
      </c>
      <c r="E14" s="27">
        <v>51</v>
      </c>
      <c r="F14" s="27">
        <v>49</v>
      </c>
      <c r="G14" s="27">
        <v>48</v>
      </c>
      <c r="H14" s="27">
        <v>26</v>
      </c>
      <c r="I14" s="27">
        <v>21</v>
      </c>
      <c r="J14" s="27">
        <v>16</v>
      </c>
      <c r="K14" s="27">
        <v>14</v>
      </c>
      <c r="L14" s="27">
        <v>13</v>
      </c>
      <c r="M14" s="26">
        <v>1</v>
      </c>
    </row>
    <row r="15" spans="1:14" ht="13" x14ac:dyDescent="0.3">
      <c r="A15" s="1" t="s">
        <v>52</v>
      </c>
      <c r="B15" s="26" t="s">
        <v>107</v>
      </c>
      <c r="C15" s="27">
        <v>50</v>
      </c>
      <c r="D15" s="27">
        <v>28</v>
      </c>
      <c r="E15" s="27">
        <v>32</v>
      </c>
      <c r="F15" s="27">
        <v>31</v>
      </c>
      <c r="G15" s="27">
        <v>27</v>
      </c>
      <c r="H15" s="27">
        <v>20</v>
      </c>
      <c r="I15" s="27">
        <v>17</v>
      </c>
      <c r="J15" s="27">
        <v>15</v>
      </c>
      <c r="K15" s="27">
        <v>15</v>
      </c>
      <c r="L15" s="27">
        <v>14</v>
      </c>
      <c r="M15" s="26">
        <v>2</v>
      </c>
    </row>
    <row r="16" spans="1:14" ht="13" x14ac:dyDescent="0.3">
      <c r="A16" s="1" t="s">
        <v>53</v>
      </c>
      <c r="B16" s="26" t="s">
        <v>108</v>
      </c>
      <c r="C16" s="27">
        <v>49</v>
      </c>
      <c r="D16" s="27">
        <v>46</v>
      </c>
      <c r="E16" s="27">
        <v>45</v>
      </c>
      <c r="F16" s="27">
        <v>34</v>
      </c>
      <c r="G16" s="27">
        <v>40</v>
      </c>
      <c r="H16" s="27">
        <v>16</v>
      </c>
      <c r="I16" s="27">
        <v>12</v>
      </c>
      <c r="J16" s="27">
        <v>11</v>
      </c>
      <c r="K16" s="27">
        <v>12</v>
      </c>
      <c r="L16" s="27">
        <v>11</v>
      </c>
      <c r="M16" s="26">
        <v>1</v>
      </c>
    </row>
    <row r="17" spans="1:13" ht="13" x14ac:dyDescent="0.3">
      <c r="A17" s="1" t="s">
        <v>54</v>
      </c>
      <c r="B17" s="26" t="s">
        <v>109</v>
      </c>
      <c r="C17" s="27">
        <v>34</v>
      </c>
      <c r="D17" s="27">
        <v>34</v>
      </c>
      <c r="E17" s="27">
        <v>29</v>
      </c>
      <c r="F17" s="27">
        <v>28</v>
      </c>
      <c r="G17" s="27">
        <v>26</v>
      </c>
      <c r="H17" s="27">
        <v>11</v>
      </c>
      <c r="I17" s="27">
        <v>11</v>
      </c>
      <c r="J17" s="27">
        <v>12</v>
      </c>
      <c r="K17" s="27">
        <v>12</v>
      </c>
      <c r="L17" s="27">
        <v>11</v>
      </c>
      <c r="M17" s="26">
        <v>2</v>
      </c>
    </row>
    <row r="18" spans="1:13" ht="13" x14ac:dyDescent="0.3">
      <c r="A18" s="1" t="s">
        <v>55</v>
      </c>
      <c r="B18" s="26" t="s">
        <v>110</v>
      </c>
      <c r="C18" s="27">
        <v>40</v>
      </c>
      <c r="D18" s="27">
        <v>40</v>
      </c>
      <c r="E18" s="27">
        <v>33</v>
      </c>
      <c r="F18" s="27">
        <v>36</v>
      </c>
      <c r="G18" s="27">
        <v>34</v>
      </c>
      <c r="H18" s="27">
        <v>18</v>
      </c>
      <c r="I18" s="27">
        <v>14</v>
      </c>
      <c r="J18" s="27">
        <v>13</v>
      </c>
      <c r="K18" s="27">
        <v>13</v>
      </c>
      <c r="L18" s="27">
        <v>11</v>
      </c>
      <c r="M18" s="26">
        <v>1</v>
      </c>
    </row>
    <row r="19" spans="1:13" ht="13" x14ac:dyDescent="0.3">
      <c r="A19" s="1" t="s">
        <v>56</v>
      </c>
      <c r="B19" s="26" t="s">
        <v>111</v>
      </c>
      <c r="C19" s="27">
        <v>59</v>
      </c>
      <c r="D19" s="27">
        <v>44</v>
      </c>
      <c r="E19" s="27">
        <v>45</v>
      </c>
      <c r="F19" s="27">
        <v>49</v>
      </c>
      <c r="G19" s="27">
        <v>50</v>
      </c>
      <c r="H19" s="27">
        <v>18</v>
      </c>
      <c r="I19" s="27">
        <v>16</v>
      </c>
      <c r="J19" s="27">
        <v>16</v>
      </c>
      <c r="K19" s="27">
        <v>14</v>
      </c>
      <c r="L19" s="27">
        <v>14</v>
      </c>
      <c r="M19" s="26">
        <v>2</v>
      </c>
    </row>
    <row r="20" spans="1:13" ht="13" x14ac:dyDescent="0.3">
      <c r="A20" s="1" t="s">
        <v>57</v>
      </c>
      <c r="B20" s="26" t="s">
        <v>112</v>
      </c>
      <c r="C20" s="27">
        <v>52</v>
      </c>
      <c r="D20" s="27">
        <v>49</v>
      </c>
      <c r="E20" s="27">
        <v>39</v>
      </c>
      <c r="F20" s="27">
        <v>34</v>
      </c>
      <c r="G20" s="27">
        <v>37</v>
      </c>
      <c r="H20" s="27">
        <v>17</v>
      </c>
      <c r="I20" s="27">
        <v>17</v>
      </c>
      <c r="J20" s="27">
        <v>15</v>
      </c>
      <c r="K20" s="27">
        <v>15</v>
      </c>
      <c r="L20" s="27">
        <v>12</v>
      </c>
      <c r="M20" s="26">
        <v>1</v>
      </c>
    </row>
    <row r="21" spans="1:13" ht="13" x14ac:dyDescent="0.3">
      <c r="A21" s="1" t="s">
        <v>58</v>
      </c>
      <c r="B21" s="26" t="s">
        <v>113</v>
      </c>
      <c r="C21" s="27">
        <v>72</v>
      </c>
      <c r="D21" s="27">
        <v>82</v>
      </c>
      <c r="E21" s="27">
        <v>68</v>
      </c>
      <c r="F21" s="27">
        <v>71</v>
      </c>
      <c r="G21" s="27">
        <v>66</v>
      </c>
      <c r="H21" s="27">
        <v>18</v>
      </c>
      <c r="I21" s="27">
        <v>16</v>
      </c>
      <c r="J21" s="27">
        <v>16</v>
      </c>
      <c r="K21" s="27">
        <v>14</v>
      </c>
      <c r="L21" s="27">
        <v>14</v>
      </c>
      <c r="M21" s="26">
        <v>2</v>
      </c>
    </row>
    <row r="22" spans="1:13" ht="13" x14ac:dyDescent="0.3">
      <c r="A22" s="1" t="s">
        <v>59</v>
      </c>
      <c r="B22" s="26" t="s">
        <v>114</v>
      </c>
      <c r="C22" s="27">
        <v>70</v>
      </c>
      <c r="D22" s="27">
        <v>46</v>
      </c>
      <c r="E22" s="27">
        <v>58</v>
      </c>
      <c r="F22" s="27">
        <v>43</v>
      </c>
      <c r="G22" s="27">
        <v>41</v>
      </c>
      <c r="H22" s="27">
        <v>18</v>
      </c>
      <c r="I22" s="27">
        <v>11</v>
      </c>
      <c r="J22" s="27">
        <v>15</v>
      </c>
      <c r="K22" s="27">
        <v>12</v>
      </c>
      <c r="L22" s="27">
        <v>12</v>
      </c>
      <c r="M22" s="26">
        <v>1</v>
      </c>
    </row>
    <row r="23" spans="1:13" ht="13" x14ac:dyDescent="0.3">
      <c r="A23" s="1" t="s">
        <v>60</v>
      </c>
      <c r="B23" s="26" t="s">
        <v>115</v>
      </c>
      <c r="C23" s="27">
        <v>64</v>
      </c>
      <c r="D23" s="27">
        <v>60</v>
      </c>
      <c r="E23" s="27">
        <v>70</v>
      </c>
      <c r="F23" s="27">
        <v>52</v>
      </c>
      <c r="G23" s="27">
        <v>69</v>
      </c>
      <c r="H23" s="27">
        <v>18</v>
      </c>
      <c r="I23" s="27">
        <v>16</v>
      </c>
      <c r="J23" s="27">
        <v>15</v>
      </c>
      <c r="K23" s="27">
        <v>14</v>
      </c>
      <c r="L23" s="27">
        <v>14</v>
      </c>
      <c r="M23" s="26">
        <v>2</v>
      </c>
    </row>
    <row r="24" spans="1:13" ht="13" x14ac:dyDescent="0.3">
      <c r="A24" s="1" t="s">
        <v>61</v>
      </c>
      <c r="B24" s="26" t="s">
        <v>116</v>
      </c>
      <c r="C24" s="27">
        <v>49</v>
      </c>
      <c r="D24" s="27">
        <v>37</v>
      </c>
      <c r="E24" s="27">
        <v>46</v>
      </c>
      <c r="F24" s="27">
        <v>37</v>
      </c>
      <c r="G24" s="27">
        <v>37</v>
      </c>
      <c r="H24" s="27">
        <v>25</v>
      </c>
      <c r="I24" s="27">
        <v>22</v>
      </c>
      <c r="J24" s="27">
        <v>18</v>
      </c>
      <c r="K24" s="27">
        <v>18</v>
      </c>
      <c r="L24" s="27">
        <v>16</v>
      </c>
      <c r="M24" s="26">
        <v>1</v>
      </c>
    </row>
    <row r="25" spans="1:13" ht="13" x14ac:dyDescent="0.3">
      <c r="A25" s="1" t="s">
        <v>62</v>
      </c>
      <c r="B25" s="26" t="s">
        <v>117</v>
      </c>
      <c r="C25" s="27">
        <v>61</v>
      </c>
      <c r="D25" s="27">
        <v>59</v>
      </c>
      <c r="E25" s="27">
        <v>55</v>
      </c>
      <c r="F25" s="27">
        <v>46</v>
      </c>
      <c r="G25" s="27">
        <v>57</v>
      </c>
      <c r="H25" s="27">
        <v>21</v>
      </c>
      <c r="I25" s="27">
        <v>18</v>
      </c>
      <c r="J25" s="27">
        <v>16</v>
      </c>
      <c r="K25" s="27">
        <v>18</v>
      </c>
      <c r="L25" s="27">
        <v>16</v>
      </c>
      <c r="M25" s="26">
        <v>2</v>
      </c>
    </row>
    <row r="26" spans="1:13" ht="13" x14ac:dyDescent="0.3">
      <c r="A26" s="1" t="s">
        <v>86</v>
      </c>
      <c r="B26" s="26" t="s">
        <v>118</v>
      </c>
      <c r="C26" s="27">
        <v>79</v>
      </c>
      <c r="D26" s="27">
        <v>76</v>
      </c>
      <c r="E26" s="27">
        <v>66</v>
      </c>
      <c r="F26" s="27">
        <v>65</v>
      </c>
      <c r="G26" s="27">
        <v>56</v>
      </c>
      <c r="H26" s="27">
        <v>17</v>
      </c>
      <c r="I26" s="27">
        <v>15</v>
      </c>
      <c r="J26" s="27">
        <v>15</v>
      </c>
      <c r="K26" s="27">
        <v>14</v>
      </c>
      <c r="L26" s="27">
        <v>12</v>
      </c>
      <c r="M26" s="26">
        <v>1</v>
      </c>
    </row>
    <row r="27" spans="1:13" ht="13" x14ac:dyDescent="0.3">
      <c r="A27" s="1" t="s">
        <v>87</v>
      </c>
      <c r="B27" s="26" t="s">
        <v>119</v>
      </c>
      <c r="C27" s="27">
        <v>67</v>
      </c>
      <c r="D27" s="27">
        <v>73</v>
      </c>
      <c r="E27" s="27">
        <v>72</v>
      </c>
      <c r="F27" s="27">
        <v>51</v>
      </c>
      <c r="G27" s="27">
        <v>47</v>
      </c>
      <c r="H27" s="27">
        <v>18</v>
      </c>
      <c r="I27" s="27">
        <v>18</v>
      </c>
      <c r="J27" s="27">
        <v>14</v>
      </c>
      <c r="K27" s="27">
        <v>15</v>
      </c>
      <c r="L27" s="27">
        <v>12</v>
      </c>
      <c r="M27" s="26">
        <v>2</v>
      </c>
    </row>
    <row r="28" spans="1:13" ht="13" x14ac:dyDescent="0.3">
      <c r="A28" s="1" t="s">
        <v>88</v>
      </c>
      <c r="B28" s="26" t="s">
        <v>120</v>
      </c>
      <c r="C28" s="27">
        <v>90</v>
      </c>
      <c r="D28" s="27">
        <v>76</v>
      </c>
      <c r="E28" s="27">
        <v>65</v>
      </c>
      <c r="F28" s="27">
        <v>59</v>
      </c>
      <c r="G28" s="27">
        <v>57</v>
      </c>
      <c r="H28" s="27">
        <v>22</v>
      </c>
      <c r="I28" s="27">
        <v>20</v>
      </c>
      <c r="J28" s="27">
        <v>20</v>
      </c>
      <c r="K28" s="27">
        <v>19</v>
      </c>
      <c r="L28" s="27">
        <v>21</v>
      </c>
      <c r="M28" s="26">
        <v>1</v>
      </c>
    </row>
    <row r="29" spans="1:13" ht="13" x14ac:dyDescent="0.3">
      <c r="A29" s="1" t="s">
        <v>89</v>
      </c>
      <c r="B29" s="26" t="s">
        <v>121</v>
      </c>
      <c r="C29" s="27">
        <v>47</v>
      </c>
      <c r="D29" s="27">
        <v>42</v>
      </c>
      <c r="E29" s="27">
        <v>33</v>
      </c>
      <c r="F29" s="27">
        <v>41</v>
      </c>
      <c r="G29" s="27">
        <v>40</v>
      </c>
      <c r="H29" s="27">
        <v>13</v>
      </c>
      <c r="I29" s="27">
        <v>11</v>
      </c>
      <c r="J29" s="27">
        <v>10</v>
      </c>
      <c r="K29" s="27">
        <v>9</v>
      </c>
      <c r="L29" s="27">
        <v>8</v>
      </c>
      <c r="M29" s="26">
        <v>2</v>
      </c>
    </row>
    <row r="30" spans="1:13" ht="13" x14ac:dyDescent="0.3">
      <c r="A30" s="1" t="s">
        <v>90</v>
      </c>
      <c r="B30" s="26" t="s">
        <v>122</v>
      </c>
      <c r="C30" s="27">
        <v>67</v>
      </c>
      <c r="D30" s="27">
        <v>60</v>
      </c>
      <c r="E30" s="27">
        <v>53</v>
      </c>
      <c r="F30" s="27">
        <v>60</v>
      </c>
      <c r="G30" s="27">
        <v>51</v>
      </c>
      <c r="H30" s="27">
        <v>17</v>
      </c>
      <c r="I30" s="27">
        <v>15</v>
      </c>
      <c r="J30" s="27">
        <v>14</v>
      </c>
      <c r="K30" s="27">
        <v>15</v>
      </c>
      <c r="L30" s="27">
        <v>13</v>
      </c>
      <c r="M30" s="26">
        <v>1</v>
      </c>
    </row>
    <row r="31" spans="1:13" ht="13" x14ac:dyDescent="0.3">
      <c r="A31" s="1" t="s">
        <v>91</v>
      </c>
      <c r="B31" s="26" t="s">
        <v>123</v>
      </c>
      <c r="C31" s="27">
        <v>37</v>
      </c>
      <c r="D31" s="27">
        <v>32</v>
      </c>
      <c r="E31" s="27">
        <v>31</v>
      </c>
      <c r="F31" s="27">
        <v>25</v>
      </c>
      <c r="G31" s="27">
        <v>25</v>
      </c>
      <c r="H31" s="27">
        <v>15</v>
      </c>
      <c r="I31" s="27">
        <v>16</v>
      </c>
      <c r="J31" s="27">
        <v>15</v>
      </c>
      <c r="K31" s="27">
        <v>15</v>
      </c>
      <c r="L31" s="27">
        <v>16</v>
      </c>
      <c r="M31" s="26">
        <v>2</v>
      </c>
    </row>
    <row r="32" spans="1:13" ht="13" x14ac:dyDescent="0.3">
      <c r="A32" s="1" t="s">
        <v>92</v>
      </c>
      <c r="B32" s="26" t="s">
        <v>124</v>
      </c>
      <c r="C32" s="27">
        <v>62</v>
      </c>
      <c r="D32" s="27">
        <v>52</v>
      </c>
      <c r="E32" s="27">
        <v>47</v>
      </c>
      <c r="F32" s="27">
        <v>45</v>
      </c>
      <c r="G32" s="27">
        <v>53</v>
      </c>
      <c r="H32" s="27">
        <v>18</v>
      </c>
      <c r="I32" s="27">
        <v>16</v>
      </c>
      <c r="J32" s="27">
        <v>17</v>
      </c>
      <c r="K32" s="27">
        <v>17</v>
      </c>
      <c r="L32" s="27">
        <v>16</v>
      </c>
      <c r="M32" s="26">
        <v>1</v>
      </c>
    </row>
    <row r="33" spans="1:19" ht="13" x14ac:dyDescent="0.3">
      <c r="A33" s="1" t="s">
        <v>93</v>
      </c>
      <c r="B33" s="26" t="s">
        <v>125</v>
      </c>
      <c r="C33" s="27">
        <v>81</v>
      </c>
      <c r="D33" s="27">
        <v>61</v>
      </c>
      <c r="E33" s="27">
        <v>55</v>
      </c>
      <c r="F33" s="27">
        <v>45</v>
      </c>
      <c r="G33" s="27">
        <v>48</v>
      </c>
      <c r="H33" s="27">
        <v>15</v>
      </c>
      <c r="I33" s="27">
        <v>12</v>
      </c>
      <c r="J33" s="27">
        <v>12</v>
      </c>
      <c r="K33" s="27">
        <v>11</v>
      </c>
      <c r="L33" s="27">
        <v>12</v>
      </c>
      <c r="M33" s="26">
        <v>2</v>
      </c>
    </row>
    <row r="34" spans="1:19" ht="13" x14ac:dyDescent="0.3">
      <c r="A34" s="1" t="s">
        <v>94</v>
      </c>
      <c r="B34" s="26" t="s">
        <v>126</v>
      </c>
      <c r="C34" s="27">
        <v>46</v>
      </c>
      <c r="D34" s="27">
        <v>39</v>
      </c>
      <c r="E34" s="27">
        <v>44</v>
      </c>
      <c r="F34" s="27">
        <v>34</v>
      </c>
      <c r="G34" s="27">
        <v>35</v>
      </c>
      <c r="H34" s="27">
        <v>15</v>
      </c>
      <c r="I34" s="27">
        <v>17</v>
      </c>
      <c r="J34" s="27">
        <v>14</v>
      </c>
      <c r="K34" s="27">
        <v>13</v>
      </c>
      <c r="L34" s="27">
        <v>11</v>
      </c>
      <c r="M34" s="26">
        <v>1</v>
      </c>
    </row>
    <row r="35" spans="1:19" ht="13" x14ac:dyDescent="0.3">
      <c r="A35" s="1" t="s">
        <v>95</v>
      </c>
      <c r="B35" s="26" t="s">
        <v>127</v>
      </c>
      <c r="C35" s="27">
        <v>68</v>
      </c>
      <c r="D35" s="27">
        <v>69</v>
      </c>
      <c r="E35" s="27">
        <v>53</v>
      </c>
      <c r="F35" s="27">
        <v>43</v>
      </c>
      <c r="G35" s="27">
        <v>47</v>
      </c>
      <c r="H35" s="27">
        <v>17</v>
      </c>
      <c r="I35" s="27">
        <v>15</v>
      </c>
      <c r="J35" s="27">
        <v>13</v>
      </c>
      <c r="K35" s="27">
        <v>14</v>
      </c>
      <c r="L35" s="27">
        <v>12</v>
      </c>
      <c r="M35" s="26">
        <v>2</v>
      </c>
    </row>
    <row r="37" spans="1:19" ht="15.5" x14ac:dyDescent="0.35">
      <c r="A37" s="64" t="s">
        <v>5</v>
      </c>
      <c r="B37" s="64"/>
      <c r="C37" s="64"/>
      <c r="D37" s="64"/>
      <c r="E37" s="64"/>
      <c r="F37" s="64"/>
      <c r="G37" s="64"/>
      <c r="H37" s="64"/>
      <c r="I37" s="64"/>
      <c r="J37" s="64"/>
      <c r="K37" s="64"/>
      <c r="L37" s="64"/>
      <c r="M37" s="64"/>
      <c r="N37" s="18"/>
      <c r="P37" t="s">
        <v>14</v>
      </c>
    </row>
    <row r="38" spans="1:19" x14ac:dyDescent="0.25">
      <c r="A38" s="61" t="s">
        <v>0</v>
      </c>
      <c r="B38" s="61" t="s">
        <v>3</v>
      </c>
      <c r="C38" s="65" t="str">
        <f>C2</f>
        <v>Opti (A)</v>
      </c>
      <c r="D38" s="65"/>
      <c r="E38" s="65"/>
      <c r="F38" s="65"/>
      <c r="G38" s="65"/>
      <c r="H38" s="65" t="str">
        <f>H2</f>
        <v>QWERTY (B)</v>
      </c>
      <c r="I38" s="65"/>
      <c r="J38" s="65"/>
      <c r="K38" s="65"/>
      <c r="L38" s="65"/>
      <c r="M38" s="46" t="s">
        <v>2</v>
      </c>
      <c r="N38" s="59" t="s">
        <v>10</v>
      </c>
      <c r="O38" s="59"/>
      <c r="P38" s="59" t="str">
        <f>C38</f>
        <v>Opti (A)</v>
      </c>
      <c r="Q38" s="59"/>
      <c r="R38" s="59" t="str">
        <f>H38</f>
        <v>QWERTY (B)</v>
      </c>
      <c r="S38" s="59"/>
    </row>
    <row r="39" spans="1:19" ht="13" x14ac:dyDescent="0.3">
      <c r="A39" s="62"/>
      <c r="B39" s="62"/>
      <c r="C39" s="1">
        <v>1</v>
      </c>
      <c r="D39" s="1">
        <v>2</v>
      </c>
      <c r="E39" s="1">
        <v>3</v>
      </c>
      <c r="F39" s="1">
        <v>4</v>
      </c>
      <c r="G39" s="1">
        <v>5</v>
      </c>
      <c r="H39" s="1">
        <v>1</v>
      </c>
      <c r="I39" s="1">
        <v>2</v>
      </c>
      <c r="J39" s="1">
        <v>3</v>
      </c>
      <c r="K39" s="1">
        <v>4</v>
      </c>
      <c r="L39" s="1">
        <v>5</v>
      </c>
      <c r="M39" s="47"/>
      <c r="N39" s="7" t="s">
        <v>6</v>
      </c>
      <c r="O39" s="7" t="s">
        <v>7</v>
      </c>
      <c r="P39" s="7" t="s">
        <v>6</v>
      </c>
      <c r="Q39" s="7" t="s">
        <v>7</v>
      </c>
      <c r="R39" s="7" t="s">
        <v>6</v>
      </c>
      <c r="S39" s="7" t="s">
        <v>7</v>
      </c>
    </row>
    <row r="40" spans="1:19" x14ac:dyDescent="0.25">
      <c r="A40" s="1" t="str">
        <f>A4</f>
        <v>P1</v>
      </c>
      <c r="B40" s="1" t="str">
        <f>B4</f>
        <v>IA</v>
      </c>
      <c r="C40" s="2">
        <f>(43/5)/(C4/60)</f>
        <v>7.9384615384615387</v>
      </c>
      <c r="D40" s="2">
        <f t="shared" ref="D40:L40" si="0">(43/5)/(D4/60)</f>
        <v>8.3225806451612883</v>
      </c>
      <c r="E40" s="2">
        <f t="shared" si="0"/>
        <v>10.117647058823529</v>
      </c>
      <c r="F40" s="2">
        <f t="shared" si="0"/>
        <v>8.3225806451612883</v>
      </c>
      <c r="G40" s="2">
        <f t="shared" si="0"/>
        <v>8.4590163934426226</v>
      </c>
      <c r="H40" s="2">
        <f t="shared" si="0"/>
        <v>22.434782608695649</v>
      </c>
      <c r="I40" s="2">
        <f t="shared" si="0"/>
        <v>32.25</v>
      </c>
      <c r="J40" s="2">
        <f t="shared" si="0"/>
        <v>34.4</v>
      </c>
      <c r="K40" s="2">
        <f t="shared" si="0"/>
        <v>36.857142857142854</v>
      </c>
      <c r="L40" s="2">
        <f t="shared" si="0"/>
        <v>46.909090909090914</v>
      </c>
      <c r="M40" s="22">
        <f>M4</f>
        <v>1</v>
      </c>
      <c r="N40" s="2">
        <f>AVERAGE(C40:L40)</f>
        <v>21.601130265597966</v>
      </c>
      <c r="O40" s="2">
        <f>STDEV(C40:L40)</f>
        <v>14.888612657683538</v>
      </c>
      <c r="P40" s="2">
        <f>AVERAGE(C40:G40)</f>
        <v>8.6320572562100537</v>
      </c>
      <c r="Q40" s="2">
        <f>STDEV(C40:G40)</f>
        <v>0.85286968041254363</v>
      </c>
      <c r="R40" s="2">
        <f>AVERAGE(H40:L40)</f>
        <v>34.570203274985879</v>
      </c>
      <c r="S40" s="2">
        <f>STDEV(H40:L40)</f>
        <v>8.8056656170814609</v>
      </c>
    </row>
    <row r="41" spans="1:19" x14ac:dyDescent="0.25">
      <c r="A41" s="1" t="str">
        <f>A5</f>
        <v>P2</v>
      </c>
      <c r="B41" s="1" t="str">
        <f>B5</f>
        <v>KM</v>
      </c>
      <c r="C41" s="2">
        <f t="shared" ref="C41:L41" si="1">(43/5)/(C5/60)</f>
        <v>12.9</v>
      </c>
      <c r="D41" s="2">
        <f t="shared" si="1"/>
        <v>15.176470588235293</v>
      </c>
      <c r="E41" s="2">
        <f t="shared" si="1"/>
        <v>15.176470588235293</v>
      </c>
      <c r="F41" s="2">
        <f t="shared" si="1"/>
        <v>16.125</v>
      </c>
      <c r="G41" s="2">
        <f t="shared" si="1"/>
        <v>18.428571428571427</v>
      </c>
      <c r="H41" s="2">
        <f t="shared" si="1"/>
        <v>32.25</v>
      </c>
      <c r="I41" s="2">
        <f t="shared" si="1"/>
        <v>36.857142857142854</v>
      </c>
      <c r="J41" s="2">
        <f t="shared" si="1"/>
        <v>36.857142857142854</v>
      </c>
      <c r="K41" s="2">
        <f t="shared" si="1"/>
        <v>39.692307692307686</v>
      </c>
      <c r="L41" s="2">
        <f t="shared" si="1"/>
        <v>39.692307692307686</v>
      </c>
      <c r="M41" s="22">
        <f t="shared" ref="M41:M71" si="2">M5</f>
        <v>2</v>
      </c>
      <c r="N41" s="2">
        <f t="shared" ref="N41:N71" si="3">AVERAGE(C41:L41)</f>
        <v>26.31554137039431</v>
      </c>
      <c r="O41" s="2">
        <f t="shared" ref="O41:O71" si="4">STDEV(C41:L41)</f>
        <v>11.592767150373852</v>
      </c>
      <c r="P41" s="2">
        <f t="shared" ref="P41:P71" si="5">AVERAGE(C41:G41)</f>
        <v>15.561302521008404</v>
      </c>
      <c r="Q41" s="2">
        <f t="shared" ref="Q41:Q71" si="6">STDEV(C41:G41)</f>
        <v>1.9948501307985818</v>
      </c>
      <c r="R41" s="2">
        <f t="shared" ref="R41:R71" si="7">AVERAGE(H41:L41)</f>
        <v>37.069780219780213</v>
      </c>
      <c r="S41" s="2">
        <f t="shared" ref="S41:S71" si="8">STDEV(H41:L41)</f>
        <v>3.0445037096087608</v>
      </c>
    </row>
    <row r="42" spans="1:19" x14ac:dyDescent="0.25">
      <c r="A42" s="1" t="str">
        <f>A6</f>
        <v>P3</v>
      </c>
      <c r="B42" s="1" t="str">
        <f>B6</f>
        <v>EE</v>
      </c>
      <c r="C42" s="2">
        <f t="shared" ref="C42:L42" si="9">(43/5)/(C6/60)</f>
        <v>6.9729729729729719</v>
      </c>
      <c r="D42" s="2">
        <f t="shared" si="9"/>
        <v>7.371428571428571</v>
      </c>
      <c r="E42" s="2">
        <f t="shared" si="9"/>
        <v>9.2142857142857135</v>
      </c>
      <c r="F42" s="2">
        <f t="shared" si="9"/>
        <v>10.749999999999998</v>
      </c>
      <c r="G42" s="2">
        <f t="shared" si="9"/>
        <v>10.749999999999998</v>
      </c>
      <c r="H42" s="2">
        <f t="shared" si="9"/>
        <v>18.428571428571427</v>
      </c>
      <c r="I42" s="2">
        <f t="shared" si="9"/>
        <v>27.157894736842106</v>
      </c>
      <c r="J42" s="2">
        <f t="shared" si="9"/>
        <v>27.157894736842106</v>
      </c>
      <c r="K42" s="2">
        <f t="shared" si="9"/>
        <v>32.25</v>
      </c>
      <c r="L42" s="2">
        <f t="shared" si="9"/>
        <v>25.8</v>
      </c>
      <c r="M42" s="22">
        <f t="shared" si="2"/>
        <v>1</v>
      </c>
      <c r="N42" s="2">
        <f t="shared" si="3"/>
        <v>17.585304816094293</v>
      </c>
      <c r="O42" s="2">
        <f t="shared" si="4"/>
        <v>9.7009515897109271</v>
      </c>
      <c r="P42" s="2">
        <f t="shared" si="5"/>
        <v>9.0117374517374511</v>
      </c>
      <c r="Q42" s="2">
        <f t="shared" si="6"/>
        <v>1.7980067432255082</v>
      </c>
      <c r="R42" s="2">
        <f t="shared" si="7"/>
        <v>26.15887218045113</v>
      </c>
      <c r="S42" s="2">
        <f t="shared" si="8"/>
        <v>4.9745419187813518</v>
      </c>
    </row>
    <row r="43" spans="1:19" x14ac:dyDescent="0.25">
      <c r="A43" s="1" t="str">
        <f>A7</f>
        <v>P4</v>
      </c>
      <c r="B43" s="1" t="str">
        <f>B7</f>
        <v>EM</v>
      </c>
      <c r="C43" s="2">
        <f t="shared" ref="C43:L43" si="10">(43/5)/(C7/60)</f>
        <v>7.9384615384615387</v>
      </c>
      <c r="D43" s="2">
        <f t="shared" si="10"/>
        <v>8.6</v>
      </c>
      <c r="E43" s="2">
        <f t="shared" si="10"/>
        <v>8.1904761904761898</v>
      </c>
      <c r="F43" s="2">
        <f t="shared" si="10"/>
        <v>12.285714285714286</v>
      </c>
      <c r="G43" s="2">
        <f t="shared" si="10"/>
        <v>9.9230769230769216</v>
      </c>
      <c r="H43" s="2">
        <f t="shared" si="10"/>
        <v>27.157894736842106</v>
      </c>
      <c r="I43" s="2">
        <f t="shared" si="10"/>
        <v>30.352941176470587</v>
      </c>
      <c r="J43" s="2">
        <f t="shared" si="10"/>
        <v>36.857142857142854</v>
      </c>
      <c r="K43" s="2">
        <f t="shared" si="10"/>
        <v>39.692307692307686</v>
      </c>
      <c r="L43" s="2">
        <f t="shared" si="10"/>
        <v>36.857142857142854</v>
      </c>
      <c r="M43" s="22">
        <f t="shared" si="2"/>
        <v>2</v>
      </c>
      <c r="N43" s="2">
        <f t="shared" si="3"/>
        <v>21.785515825763504</v>
      </c>
      <c r="O43" s="2">
        <f t="shared" si="4"/>
        <v>13.575352824283982</v>
      </c>
      <c r="P43" s="2">
        <f t="shared" si="5"/>
        <v>9.3875457875457862</v>
      </c>
      <c r="Q43" s="2">
        <f t="shared" si="6"/>
        <v>1.7915931031872872</v>
      </c>
      <c r="R43" s="2">
        <f t="shared" si="7"/>
        <v>34.183485863981218</v>
      </c>
      <c r="S43" s="2">
        <f t="shared" si="8"/>
        <v>5.2123891992818816</v>
      </c>
    </row>
    <row r="44" spans="1:19" x14ac:dyDescent="0.25">
      <c r="A44" s="1" t="str">
        <f>A8</f>
        <v>P5</v>
      </c>
      <c r="B44" s="1" t="str">
        <f>B8</f>
        <v>JL</v>
      </c>
      <c r="C44" s="2">
        <f t="shared" ref="C44:L44" si="11">(43/5)/(C8/60)</f>
        <v>8.6</v>
      </c>
      <c r="D44" s="2">
        <f t="shared" si="11"/>
        <v>9.0526315789473681</v>
      </c>
      <c r="E44" s="2">
        <f t="shared" si="11"/>
        <v>9.9230769230769216</v>
      </c>
      <c r="F44" s="2">
        <f t="shared" si="11"/>
        <v>10.117647058823529</v>
      </c>
      <c r="G44" s="2">
        <f t="shared" si="11"/>
        <v>16.125</v>
      </c>
      <c r="H44" s="2">
        <f t="shared" si="11"/>
        <v>22.434782608695649</v>
      </c>
      <c r="I44" s="2">
        <f t="shared" si="11"/>
        <v>32.25</v>
      </c>
      <c r="J44" s="2">
        <f t="shared" si="11"/>
        <v>39.692307692307686</v>
      </c>
      <c r="K44" s="2">
        <f t="shared" si="11"/>
        <v>36.857142857142854</v>
      </c>
      <c r="L44" s="2">
        <f t="shared" si="11"/>
        <v>39.692307692307686</v>
      </c>
      <c r="M44" s="22">
        <f t="shared" si="2"/>
        <v>1</v>
      </c>
      <c r="N44" s="2">
        <f t="shared" si="3"/>
        <v>22.47448964113017</v>
      </c>
      <c r="O44" s="2">
        <f t="shared" si="4"/>
        <v>13.410289105395607</v>
      </c>
      <c r="P44" s="2">
        <f t="shared" si="5"/>
        <v>10.763671112169565</v>
      </c>
      <c r="Q44" s="2">
        <f t="shared" si="6"/>
        <v>3.0609198812452361</v>
      </c>
      <c r="R44" s="2">
        <f t="shared" si="7"/>
        <v>34.185308170090778</v>
      </c>
      <c r="S44" s="2">
        <f t="shared" si="8"/>
        <v>7.2390098900427811</v>
      </c>
    </row>
    <row r="45" spans="1:19" x14ac:dyDescent="0.25">
      <c r="A45" s="1" t="str">
        <f>A9</f>
        <v>P6</v>
      </c>
      <c r="B45" s="1" t="str">
        <f>B9</f>
        <v>HK</v>
      </c>
      <c r="C45" s="2">
        <f t="shared" ref="C45:L45" si="12">(43/5)/(C9/60)</f>
        <v>10.978723404255319</v>
      </c>
      <c r="D45" s="2">
        <f t="shared" si="12"/>
        <v>12.9</v>
      </c>
      <c r="E45" s="2">
        <f t="shared" si="12"/>
        <v>13.945945945945944</v>
      </c>
      <c r="F45" s="2">
        <f t="shared" si="12"/>
        <v>15.176470588235293</v>
      </c>
      <c r="G45" s="2">
        <f t="shared" si="12"/>
        <v>15.636363636363635</v>
      </c>
      <c r="H45" s="2">
        <f t="shared" si="12"/>
        <v>28.666666666666668</v>
      </c>
      <c r="I45" s="2">
        <f t="shared" si="12"/>
        <v>39.692307692307686</v>
      </c>
      <c r="J45" s="2">
        <f t="shared" si="12"/>
        <v>46.909090909090914</v>
      </c>
      <c r="K45" s="2">
        <f t="shared" si="12"/>
        <v>51.6</v>
      </c>
      <c r="L45" s="2">
        <f t="shared" si="12"/>
        <v>51.6</v>
      </c>
      <c r="M45" s="22">
        <f t="shared" si="2"/>
        <v>2</v>
      </c>
      <c r="N45" s="2">
        <f t="shared" si="3"/>
        <v>28.710556884286547</v>
      </c>
      <c r="O45" s="2">
        <f t="shared" si="4"/>
        <v>17.114425412421273</v>
      </c>
      <c r="P45" s="2">
        <f t="shared" si="5"/>
        <v>13.727500714960039</v>
      </c>
      <c r="Q45" s="2">
        <f t="shared" si="6"/>
        <v>1.872933781692083</v>
      </c>
      <c r="R45" s="2">
        <f t="shared" si="7"/>
        <v>43.693613053613049</v>
      </c>
      <c r="S45" s="2">
        <f t="shared" si="8"/>
        <v>9.7105711629341975</v>
      </c>
    </row>
    <row r="46" spans="1:19" x14ac:dyDescent="0.25">
      <c r="A46" s="1" t="str">
        <f>A10</f>
        <v>P7</v>
      </c>
      <c r="B46" s="1" t="str">
        <f>B10</f>
        <v>EC</v>
      </c>
      <c r="C46" s="2">
        <f t="shared" ref="C46:L46" si="13">(43/5)/(C10/60)</f>
        <v>13.23076923076923</v>
      </c>
      <c r="D46" s="2">
        <f t="shared" si="13"/>
        <v>15.636363636363635</v>
      </c>
      <c r="E46" s="2">
        <f t="shared" si="13"/>
        <v>15.636363636363635</v>
      </c>
      <c r="F46" s="2">
        <f t="shared" si="13"/>
        <v>17.793103448275861</v>
      </c>
      <c r="G46" s="2">
        <f t="shared" si="13"/>
        <v>18.428571428571427</v>
      </c>
      <c r="H46" s="2">
        <f t="shared" si="13"/>
        <v>46.909090909090914</v>
      </c>
      <c r="I46" s="2">
        <f t="shared" si="13"/>
        <v>46.909090909090914</v>
      </c>
      <c r="J46" s="2">
        <f t="shared" si="13"/>
        <v>51.6</v>
      </c>
      <c r="K46" s="2">
        <f t="shared" si="13"/>
        <v>46.909090909090914</v>
      </c>
      <c r="L46" s="2">
        <f t="shared" si="13"/>
        <v>57.333333333333336</v>
      </c>
      <c r="M46" s="22">
        <f t="shared" si="2"/>
        <v>1</v>
      </c>
      <c r="N46" s="2">
        <f t="shared" si="3"/>
        <v>33.038577744094979</v>
      </c>
      <c r="O46" s="2">
        <f t="shared" si="4"/>
        <v>18.122530828076229</v>
      </c>
      <c r="P46" s="2">
        <f t="shared" si="5"/>
        <v>16.14503427606876</v>
      </c>
      <c r="Q46" s="2">
        <f t="shared" si="6"/>
        <v>2.0579787606344344</v>
      </c>
      <c r="R46" s="2">
        <f t="shared" si="7"/>
        <v>49.932121212121217</v>
      </c>
      <c r="S46" s="2">
        <f t="shared" si="8"/>
        <v>4.6091186021123294</v>
      </c>
    </row>
    <row r="47" spans="1:19" x14ac:dyDescent="0.25">
      <c r="A47" s="1" t="str">
        <f>A11</f>
        <v>P8</v>
      </c>
      <c r="B47" s="1" t="str">
        <f>B11</f>
        <v>KO</v>
      </c>
      <c r="C47" s="2">
        <f t="shared" ref="C47:L47" si="14">(43/5)/(C11/60)</f>
        <v>8.8965517241379306</v>
      </c>
      <c r="D47" s="2">
        <f t="shared" si="14"/>
        <v>8.6</v>
      </c>
      <c r="E47" s="2">
        <f t="shared" si="14"/>
        <v>8.6</v>
      </c>
      <c r="F47" s="2">
        <f t="shared" si="14"/>
        <v>9.0526315789473681</v>
      </c>
      <c r="G47" s="2">
        <f t="shared" si="14"/>
        <v>10.117647058823529</v>
      </c>
      <c r="H47" s="2">
        <f t="shared" si="14"/>
        <v>27.157894736842106</v>
      </c>
      <c r="I47" s="2">
        <f t="shared" si="14"/>
        <v>39.692307692307686</v>
      </c>
      <c r="J47" s="2">
        <f t="shared" si="14"/>
        <v>46.909090909090914</v>
      </c>
      <c r="K47" s="2">
        <f t="shared" si="14"/>
        <v>39.692307692307686</v>
      </c>
      <c r="L47" s="2">
        <f t="shared" si="14"/>
        <v>46.909090909090914</v>
      </c>
      <c r="M47" s="22">
        <f t="shared" si="2"/>
        <v>2</v>
      </c>
      <c r="N47" s="2">
        <f t="shared" si="3"/>
        <v>24.56275223015481</v>
      </c>
      <c r="O47" s="2">
        <f t="shared" si="4"/>
        <v>17.216055259054457</v>
      </c>
      <c r="P47" s="2">
        <f t="shared" si="5"/>
        <v>9.0533660723817668</v>
      </c>
      <c r="Q47" s="2">
        <f t="shared" si="6"/>
        <v>0.62617227832500988</v>
      </c>
      <c r="R47" s="2">
        <f t="shared" si="7"/>
        <v>40.072138387927858</v>
      </c>
      <c r="S47" s="2">
        <f t="shared" si="8"/>
        <v>8.0708436880470504</v>
      </c>
    </row>
    <row r="48" spans="1:19" x14ac:dyDescent="0.25">
      <c r="A48" s="1" t="str">
        <f>A12</f>
        <v>P9</v>
      </c>
      <c r="B48" s="1" t="str">
        <f>B12</f>
        <v>NE</v>
      </c>
      <c r="C48" s="2">
        <f t="shared" ref="C48:L48" si="15">(43/5)/(C12/60)</f>
        <v>9.9230769230769216</v>
      </c>
      <c r="D48" s="2">
        <f t="shared" si="15"/>
        <v>15.176470588235293</v>
      </c>
      <c r="E48" s="2">
        <f t="shared" si="15"/>
        <v>18.428571428571427</v>
      </c>
      <c r="F48" s="2">
        <f t="shared" si="15"/>
        <v>18.428571428571427</v>
      </c>
      <c r="G48" s="2">
        <f t="shared" si="15"/>
        <v>19.111111111111111</v>
      </c>
      <c r="H48" s="2">
        <f t="shared" si="15"/>
        <v>34.4</v>
      </c>
      <c r="I48" s="2">
        <f t="shared" si="15"/>
        <v>39.692307692307686</v>
      </c>
      <c r="J48" s="2">
        <f t="shared" si="15"/>
        <v>36.857142857142854</v>
      </c>
      <c r="K48" s="2">
        <f t="shared" si="15"/>
        <v>36.857142857142854</v>
      </c>
      <c r="L48" s="2">
        <f t="shared" si="15"/>
        <v>39.692307692307686</v>
      </c>
      <c r="M48" s="22">
        <f t="shared" si="2"/>
        <v>1</v>
      </c>
      <c r="N48" s="2">
        <f t="shared" si="3"/>
        <v>26.85667025784673</v>
      </c>
      <c r="O48" s="2">
        <f t="shared" si="4"/>
        <v>11.602973462351322</v>
      </c>
      <c r="P48" s="2">
        <f t="shared" si="5"/>
        <v>16.213560295913236</v>
      </c>
      <c r="Q48" s="2">
        <f t="shared" si="6"/>
        <v>3.8358208211527152</v>
      </c>
      <c r="R48" s="2">
        <f t="shared" si="7"/>
        <v>37.49978021978022</v>
      </c>
      <c r="S48" s="2">
        <f t="shared" si="8"/>
        <v>2.2388030510872934</v>
      </c>
    </row>
    <row r="49" spans="1:19" x14ac:dyDescent="0.25">
      <c r="A49" s="1" t="str">
        <f>A13</f>
        <v>P10</v>
      </c>
      <c r="B49" s="1" t="str">
        <f>B13</f>
        <v>HP</v>
      </c>
      <c r="C49" s="2">
        <f t="shared" ref="C49:L49" si="16">(43/5)/(C13/60)</f>
        <v>14.333333333333334</v>
      </c>
      <c r="D49" s="2">
        <f t="shared" si="16"/>
        <v>12.9</v>
      </c>
      <c r="E49" s="2">
        <f t="shared" si="16"/>
        <v>16.645161290322577</v>
      </c>
      <c r="F49" s="2">
        <f t="shared" si="16"/>
        <v>14.742857142857142</v>
      </c>
      <c r="G49" s="2">
        <f t="shared" si="16"/>
        <v>12.9</v>
      </c>
      <c r="H49" s="2">
        <f t="shared" si="16"/>
        <v>46.909090909090914</v>
      </c>
      <c r="I49" s="2">
        <f t="shared" si="16"/>
        <v>46.909090909090914</v>
      </c>
      <c r="J49" s="2">
        <f t="shared" si="16"/>
        <v>42.999999999999993</v>
      </c>
      <c r="K49" s="2">
        <f t="shared" si="16"/>
        <v>46.909090909090914</v>
      </c>
      <c r="L49" s="2">
        <f t="shared" si="16"/>
        <v>46.909090909090914</v>
      </c>
      <c r="M49" s="22">
        <f t="shared" si="2"/>
        <v>2</v>
      </c>
      <c r="N49" s="2">
        <f t="shared" si="3"/>
        <v>30.215771540287669</v>
      </c>
      <c r="O49" s="2">
        <f t="shared" si="4"/>
        <v>16.844387187431074</v>
      </c>
      <c r="P49" s="2">
        <f t="shared" si="5"/>
        <v>14.304270353302609</v>
      </c>
      <c r="Q49" s="2">
        <f t="shared" si="6"/>
        <v>1.5505582751167002</v>
      </c>
      <c r="R49" s="2">
        <f t="shared" si="7"/>
        <v>46.127272727272725</v>
      </c>
      <c r="S49" s="2">
        <f t="shared" si="8"/>
        <v>1.7481986005907497</v>
      </c>
    </row>
    <row r="50" spans="1:19" x14ac:dyDescent="0.25">
      <c r="A50" s="1" t="str">
        <f>A14</f>
        <v>P11</v>
      </c>
      <c r="B50" s="1" t="str">
        <f>B14</f>
        <v>SJG</v>
      </c>
      <c r="C50" s="2">
        <f t="shared" ref="C50:L50" si="17">(43/5)/(C14/60)</f>
        <v>8.8965517241379306</v>
      </c>
      <c r="D50" s="2">
        <f t="shared" si="17"/>
        <v>10.530612244897959</v>
      </c>
      <c r="E50" s="2">
        <f t="shared" si="17"/>
        <v>10.117647058823529</v>
      </c>
      <c r="F50" s="2">
        <f t="shared" si="17"/>
        <v>10.530612244897959</v>
      </c>
      <c r="G50" s="2">
        <f t="shared" si="17"/>
        <v>10.749999999999998</v>
      </c>
      <c r="H50" s="2">
        <f t="shared" si="17"/>
        <v>19.846153846153843</v>
      </c>
      <c r="I50" s="2">
        <f t="shared" si="17"/>
        <v>24.571428571428573</v>
      </c>
      <c r="J50" s="2">
        <f t="shared" si="17"/>
        <v>32.25</v>
      </c>
      <c r="K50" s="2">
        <f t="shared" si="17"/>
        <v>36.857142857142854</v>
      </c>
      <c r="L50" s="2">
        <f t="shared" si="17"/>
        <v>39.692307692307686</v>
      </c>
      <c r="M50" s="22">
        <f t="shared" si="2"/>
        <v>1</v>
      </c>
      <c r="N50" s="2">
        <f t="shared" si="3"/>
        <v>20.40424562397903</v>
      </c>
      <c r="O50" s="2">
        <f t="shared" si="4"/>
        <v>12.143351186344203</v>
      </c>
      <c r="P50" s="2">
        <f t="shared" si="5"/>
        <v>10.165084654551475</v>
      </c>
      <c r="Q50" s="2">
        <f t="shared" si="6"/>
        <v>0.74511289765078592</v>
      </c>
      <c r="R50" s="2">
        <f t="shared" si="7"/>
        <v>30.643406593406592</v>
      </c>
      <c r="S50" s="2">
        <f t="shared" si="8"/>
        <v>8.3145032295157879</v>
      </c>
    </row>
    <row r="51" spans="1:19" x14ac:dyDescent="0.25">
      <c r="A51" s="1" t="str">
        <f>A15</f>
        <v>P12</v>
      </c>
      <c r="B51" s="1" t="str">
        <f>B15</f>
        <v>KM2</v>
      </c>
      <c r="C51" s="2">
        <f t="shared" ref="C51:L51" si="18">(43/5)/(C15/60)</f>
        <v>10.319999999999999</v>
      </c>
      <c r="D51" s="2">
        <f t="shared" si="18"/>
        <v>18.428571428571427</v>
      </c>
      <c r="E51" s="2">
        <f t="shared" si="18"/>
        <v>16.125</v>
      </c>
      <c r="F51" s="2">
        <f t="shared" si="18"/>
        <v>16.645161290322577</v>
      </c>
      <c r="G51" s="2">
        <f t="shared" si="18"/>
        <v>19.111111111111111</v>
      </c>
      <c r="H51" s="2">
        <f t="shared" si="18"/>
        <v>25.8</v>
      </c>
      <c r="I51" s="2">
        <f t="shared" si="18"/>
        <v>30.352941176470587</v>
      </c>
      <c r="J51" s="2">
        <f t="shared" si="18"/>
        <v>34.4</v>
      </c>
      <c r="K51" s="2">
        <f t="shared" si="18"/>
        <v>34.4</v>
      </c>
      <c r="L51" s="2">
        <f t="shared" si="18"/>
        <v>36.857142857142854</v>
      </c>
      <c r="M51" s="22">
        <f t="shared" si="2"/>
        <v>2</v>
      </c>
      <c r="N51" s="2">
        <f t="shared" si="3"/>
        <v>24.243992786361858</v>
      </c>
      <c r="O51" s="2">
        <f t="shared" si="4"/>
        <v>9.3263330151334181</v>
      </c>
      <c r="P51" s="2">
        <f t="shared" si="5"/>
        <v>16.125968766001023</v>
      </c>
      <c r="Q51" s="2">
        <f t="shared" si="6"/>
        <v>3.4710189055176599</v>
      </c>
      <c r="R51" s="2">
        <f t="shared" si="7"/>
        <v>32.362016806722693</v>
      </c>
      <c r="S51" s="2">
        <f t="shared" si="8"/>
        <v>4.3476821026010137</v>
      </c>
    </row>
    <row r="52" spans="1:19" x14ac:dyDescent="0.25">
      <c r="A52" s="1" t="str">
        <f>A16</f>
        <v>P13</v>
      </c>
      <c r="B52" s="1" t="str">
        <f>B16</f>
        <v>TR</v>
      </c>
      <c r="C52" s="2">
        <f t="shared" ref="C52:L52" si="19">(43/5)/(C16/60)</f>
        <v>10.530612244897959</v>
      </c>
      <c r="D52" s="2">
        <f t="shared" si="19"/>
        <v>11.217391304347824</v>
      </c>
      <c r="E52" s="2">
        <f t="shared" si="19"/>
        <v>11.466666666666667</v>
      </c>
      <c r="F52" s="2">
        <f t="shared" si="19"/>
        <v>15.176470588235293</v>
      </c>
      <c r="G52" s="2">
        <f t="shared" si="19"/>
        <v>12.9</v>
      </c>
      <c r="H52" s="2">
        <f t="shared" si="19"/>
        <v>32.25</v>
      </c>
      <c r="I52" s="2">
        <f t="shared" si="19"/>
        <v>42.999999999999993</v>
      </c>
      <c r="J52" s="2">
        <f t="shared" si="19"/>
        <v>46.909090909090914</v>
      </c>
      <c r="K52" s="2">
        <f t="shared" si="19"/>
        <v>42.999999999999993</v>
      </c>
      <c r="L52" s="2">
        <f t="shared" si="19"/>
        <v>46.909090909090914</v>
      </c>
      <c r="M52" s="22">
        <f t="shared" si="2"/>
        <v>1</v>
      </c>
      <c r="N52" s="2">
        <f t="shared" si="3"/>
        <v>27.335932262232955</v>
      </c>
      <c r="O52" s="2">
        <f t="shared" si="4"/>
        <v>16.436407958716025</v>
      </c>
      <c r="P52" s="2">
        <f t="shared" si="5"/>
        <v>12.258228160829548</v>
      </c>
      <c r="Q52" s="2">
        <f t="shared" si="6"/>
        <v>1.8454388145164551</v>
      </c>
      <c r="R52" s="2">
        <f t="shared" si="7"/>
        <v>42.413636363636364</v>
      </c>
      <c r="S52" s="2">
        <f t="shared" si="8"/>
        <v>6.0084393127672131</v>
      </c>
    </row>
    <row r="53" spans="1:19" x14ac:dyDescent="0.25">
      <c r="A53" s="1" t="str">
        <f>A17</f>
        <v>P14</v>
      </c>
      <c r="B53" s="1" t="str">
        <f>B17</f>
        <v>TG</v>
      </c>
      <c r="C53" s="2">
        <f t="shared" ref="C53:L53" si="20">(43/5)/(C17/60)</f>
        <v>15.176470588235293</v>
      </c>
      <c r="D53" s="2">
        <f t="shared" si="20"/>
        <v>15.176470588235293</v>
      </c>
      <c r="E53" s="2">
        <f t="shared" si="20"/>
        <v>17.793103448275861</v>
      </c>
      <c r="F53" s="2">
        <f t="shared" si="20"/>
        <v>18.428571428571427</v>
      </c>
      <c r="G53" s="2">
        <f t="shared" si="20"/>
        <v>19.846153846153843</v>
      </c>
      <c r="H53" s="2">
        <f t="shared" si="20"/>
        <v>46.909090909090914</v>
      </c>
      <c r="I53" s="2">
        <f t="shared" si="20"/>
        <v>46.909090909090914</v>
      </c>
      <c r="J53" s="2">
        <f t="shared" si="20"/>
        <v>42.999999999999993</v>
      </c>
      <c r="K53" s="2">
        <f t="shared" si="20"/>
        <v>42.999999999999993</v>
      </c>
      <c r="L53" s="2">
        <f t="shared" si="20"/>
        <v>46.909090909090914</v>
      </c>
      <c r="M53" s="22">
        <f t="shared" si="2"/>
        <v>2</v>
      </c>
      <c r="N53" s="2">
        <f t="shared" si="3"/>
        <v>31.31480426267445</v>
      </c>
      <c r="O53" s="2">
        <f t="shared" si="4"/>
        <v>14.921818054227696</v>
      </c>
      <c r="P53" s="2">
        <f t="shared" si="5"/>
        <v>17.284153979894345</v>
      </c>
      <c r="Q53" s="2">
        <f t="shared" si="6"/>
        <v>2.0625968299613655</v>
      </c>
      <c r="R53" s="2">
        <f t="shared" si="7"/>
        <v>45.345454545454544</v>
      </c>
      <c r="S53" s="2">
        <f t="shared" si="8"/>
        <v>2.141097270247474</v>
      </c>
    </row>
    <row r="54" spans="1:19" x14ac:dyDescent="0.25">
      <c r="A54" s="1" t="str">
        <f>A18</f>
        <v>P15</v>
      </c>
      <c r="B54" s="1" t="str">
        <f>B18</f>
        <v>CR</v>
      </c>
      <c r="C54" s="2">
        <f t="shared" ref="C54:L54" si="21">(43/5)/(C18/60)</f>
        <v>12.9</v>
      </c>
      <c r="D54" s="2">
        <f t="shared" si="21"/>
        <v>12.9</v>
      </c>
      <c r="E54" s="2">
        <f t="shared" si="21"/>
        <v>15.636363636363635</v>
      </c>
      <c r="F54" s="2">
        <f t="shared" si="21"/>
        <v>14.333333333333334</v>
      </c>
      <c r="G54" s="2">
        <f t="shared" si="21"/>
        <v>15.176470588235293</v>
      </c>
      <c r="H54" s="2">
        <f t="shared" si="21"/>
        <v>28.666666666666668</v>
      </c>
      <c r="I54" s="2">
        <f t="shared" si="21"/>
        <v>36.857142857142854</v>
      </c>
      <c r="J54" s="2">
        <f t="shared" si="21"/>
        <v>39.692307692307686</v>
      </c>
      <c r="K54" s="2">
        <f t="shared" si="21"/>
        <v>39.692307692307686</v>
      </c>
      <c r="L54" s="2">
        <f t="shared" si="21"/>
        <v>46.909090909090914</v>
      </c>
      <c r="M54" s="22">
        <f t="shared" si="2"/>
        <v>1</v>
      </c>
      <c r="N54" s="2">
        <f t="shared" si="3"/>
        <v>26.276368337544806</v>
      </c>
      <c r="O54" s="2">
        <f t="shared" si="4"/>
        <v>13.500034521741723</v>
      </c>
      <c r="P54" s="2">
        <f t="shared" si="5"/>
        <v>14.189233511586455</v>
      </c>
      <c r="Q54" s="2">
        <f t="shared" si="6"/>
        <v>1.2662773686055442</v>
      </c>
      <c r="R54" s="2">
        <f t="shared" si="7"/>
        <v>38.363503163503154</v>
      </c>
      <c r="S54" s="2">
        <f t="shared" si="8"/>
        <v>6.5737407974463347</v>
      </c>
    </row>
    <row r="55" spans="1:19" x14ac:dyDescent="0.25">
      <c r="A55" s="1" t="str">
        <f>A19</f>
        <v>P16</v>
      </c>
      <c r="B55" s="1" t="str">
        <f>B19</f>
        <v>ML</v>
      </c>
      <c r="C55" s="2">
        <f t="shared" ref="C55:L55" si="22">(43/5)/(C19/60)</f>
        <v>8.7457627118644066</v>
      </c>
      <c r="D55" s="2">
        <f t="shared" si="22"/>
        <v>11.727272727272728</v>
      </c>
      <c r="E55" s="2">
        <f t="shared" si="22"/>
        <v>11.466666666666667</v>
      </c>
      <c r="F55" s="2">
        <f t="shared" si="22"/>
        <v>10.530612244897959</v>
      </c>
      <c r="G55" s="2">
        <f t="shared" si="22"/>
        <v>10.319999999999999</v>
      </c>
      <c r="H55" s="2">
        <f t="shared" si="22"/>
        <v>28.666666666666668</v>
      </c>
      <c r="I55" s="2">
        <f t="shared" si="22"/>
        <v>32.25</v>
      </c>
      <c r="J55" s="2">
        <f t="shared" si="22"/>
        <v>32.25</v>
      </c>
      <c r="K55" s="2">
        <f t="shared" si="22"/>
        <v>36.857142857142854</v>
      </c>
      <c r="L55" s="2">
        <f t="shared" si="22"/>
        <v>36.857142857142854</v>
      </c>
      <c r="M55" s="22">
        <f t="shared" si="2"/>
        <v>2</v>
      </c>
      <c r="N55" s="2">
        <f t="shared" si="3"/>
        <v>21.967126673165417</v>
      </c>
      <c r="O55" s="2">
        <f t="shared" si="4"/>
        <v>12.275323593568647</v>
      </c>
      <c r="P55" s="2">
        <f t="shared" si="5"/>
        <v>10.558062870140352</v>
      </c>
      <c r="Q55" s="2">
        <f t="shared" si="6"/>
        <v>1.1762729147321875</v>
      </c>
      <c r="R55" s="2">
        <f t="shared" si="7"/>
        <v>33.376190476190473</v>
      </c>
      <c r="S55" s="2">
        <f t="shared" si="8"/>
        <v>3.4982239581933561</v>
      </c>
    </row>
    <row r="56" spans="1:19" x14ac:dyDescent="0.25">
      <c r="A56" s="1" t="str">
        <f>A20</f>
        <v>P17</v>
      </c>
      <c r="B56" s="1" t="str">
        <f>B20</f>
        <v>KT</v>
      </c>
      <c r="C56" s="2">
        <f t="shared" ref="C56:L56" si="23">(43/5)/(C20/60)</f>
        <v>9.9230769230769216</v>
      </c>
      <c r="D56" s="2">
        <f t="shared" si="23"/>
        <v>10.530612244897959</v>
      </c>
      <c r="E56" s="2">
        <f t="shared" si="23"/>
        <v>13.23076923076923</v>
      </c>
      <c r="F56" s="2">
        <f t="shared" si="23"/>
        <v>15.176470588235293</v>
      </c>
      <c r="G56" s="2">
        <f t="shared" si="23"/>
        <v>13.945945945945944</v>
      </c>
      <c r="H56" s="2">
        <f t="shared" si="23"/>
        <v>30.352941176470587</v>
      </c>
      <c r="I56" s="2">
        <f t="shared" si="23"/>
        <v>30.352941176470587</v>
      </c>
      <c r="J56" s="2">
        <f t="shared" si="23"/>
        <v>34.4</v>
      </c>
      <c r="K56" s="2">
        <f t="shared" si="23"/>
        <v>34.4</v>
      </c>
      <c r="L56" s="2">
        <f t="shared" si="23"/>
        <v>42.999999999999993</v>
      </c>
      <c r="M56" s="22">
        <f t="shared" si="2"/>
        <v>1</v>
      </c>
      <c r="N56" s="2">
        <f t="shared" si="3"/>
        <v>23.531275728586653</v>
      </c>
      <c r="O56" s="2">
        <f t="shared" si="4"/>
        <v>12.157950641138481</v>
      </c>
      <c r="P56" s="2">
        <f t="shared" si="5"/>
        <v>12.561374986585069</v>
      </c>
      <c r="Q56" s="2">
        <f t="shared" si="6"/>
        <v>2.2521358965634213</v>
      </c>
      <c r="R56" s="2">
        <f t="shared" si="7"/>
        <v>34.501176470588234</v>
      </c>
      <c r="S56" s="2">
        <f t="shared" si="8"/>
        <v>5.1639661804471864</v>
      </c>
    </row>
    <row r="57" spans="1:19" x14ac:dyDescent="0.25">
      <c r="A57" s="1" t="str">
        <f>A21</f>
        <v>P18</v>
      </c>
      <c r="B57" s="1" t="str">
        <f>B21</f>
        <v>SBN</v>
      </c>
      <c r="C57" s="2">
        <f t="shared" ref="C57:L57" si="24">(43/5)/(C21/60)</f>
        <v>7.166666666666667</v>
      </c>
      <c r="D57" s="2">
        <f t="shared" si="24"/>
        <v>6.2926829268292677</v>
      </c>
      <c r="E57" s="2">
        <f t="shared" si="24"/>
        <v>7.5882352941176467</v>
      </c>
      <c r="F57" s="2">
        <f t="shared" si="24"/>
        <v>7.2676056338028161</v>
      </c>
      <c r="G57" s="2">
        <f t="shared" si="24"/>
        <v>7.8181818181818175</v>
      </c>
      <c r="H57" s="2">
        <f t="shared" si="24"/>
        <v>28.666666666666668</v>
      </c>
      <c r="I57" s="2">
        <f t="shared" si="24"/>
        <v>32.25</v>
      </c>
      <c r="J57" s="2">
        <f t="shared" si="24"/>
        <v>32.25</v>
      </c>
      <c r="K57" s="2">
        <f t="shared" si="24"/>
        <v>36.857142857142854</v>
      </c>
      <c r="L57" s="2">
        <f t="shared" si="24"/>
        <v>36.857142857142854</v>
      </c>
      <c r="M57" s="22">
        <f t="shared" si="2"/>
        <v>2</v>
      </c>
      <c r="N57" s="2">
        <f t="shared" si="3"/>
        <v>20.301432472055062</v>
      </c>
      <c r="O57" s="2">
        <f t="shared" si="4"/>
        <v>13.983329264145526</v>
      </c>
      <c r="P57" s="2">
        <f t="shared" si="5"/>
        <v>7.2266744679196435</v>
      </c>
      <c r="Q57" s="2">
        <f t="shared" si="6"/>
        <v>0.58271426785245883</v>
      </c>
      <c r="R57" s="2">
        <f t="shared" si="7"/>
        <v>33.376190476190473</v>
      </c>
      <c r="S57" s="2">
        <f t="shared" si="8"/>
        <v>3.4982239581933561</v>
      </c>
    </row>
    <row r="58" spans="1:19" x14ac:dyDescent="0.25">
      <c r="A58" s="1" t="str">
        <f>A22</f>
        <v>P19</v>
      </c>
      <c r="B58" s="1" t="str">
        <f>B22</f>
        <v>YT</v>
      </c>
      <c r="C58" s="2">
        <f t="shared" ref="C58:L58" si="25">(43/5)/(C22/60)</f>
        <v>7.371428571428571</v>
      </c>
      <c r="D58" s="2">
        <f t="shared" si="25"/>
        <v>11.217391304347824</v>
      </c>
      <c r="E58" s="2">
        <f t="shared" si="25"/>
        <v>8.8965517241379306</v>
      </c>
      <c r="F58" s="2">
        <f t="shared" si="25"/>
        <v>12</v>
      </c>
      <c r="G58" s="2">
        <f t="shared" si="25"/>
        <v>12.585365853658535</v>
      </c>
      <c r="H58" s="2">
        <f t="shared" si="25"/>
        <v>28.666666666666668</v>
      </c>
      <c r="I58" s="2">
        <f t="shared" si="25"/>
        <v>46.909090909090914</v>
      </c>
      <c r="J58" s="2">
        <f t="shared" si="25"/>
        <v>34.4</v>
      </c>
      <c r="K58" s="2">
        <f t="shared" si="25"/>
        <v>42.999999999999993</v>
      </c>
      <c r="L58" s="2">
        <f t="shared" si="25"/>
        <v>42.999999999999993</v>
      </c>
      <c r="M58" s="22">
        <f t="shared" si="2"/>
        <v>1</v>
      </c>
      <c r="N58" s="2">
        <f t="shared" si="3"/>
        <v>24.804649502933046</v>
      </c>
      <c r="O58" s="2">
        <f t="shared" si="4"/>
        <v>16.029840614618973</v>
      </c>
      <c r="P58" s="2">
        <f t="shared" si="5"/>
        <v>10.414147490714573</v>
      </c>
      <c r="Q58" s="2">
        <f t="shared" si="6"/>
        <v>2.2042886220640647</v>
      </c>
      <c r="R58" s="2">
        <f t="shared" si="7"/>
        <v>39.195151515151515</v>
      </c>
      <c r="S58" s="2">
        <f t="shared" si="8"/>
        <v>7.4548822293968957</v>
      </c>
    </row>
    <row r="59" spans="1:19" x14ac:dyDescent="0.25">
      <c r="A59" s="1" t="str">
        <f>A23</f>
        <v>P20</v>
      </c>
      <c r="B59" s="1" t="str">
        <f>B23</f>
        <v>JC</v>
      </c>
      <c r="C59" s="2">
        <f t="shared" ref="C59:L59" si="26">(43/5)/(C23/60)</f>
        <v>8.0625</v>
      </c>
      <c r="D59" s="2">
        <f t="shared" si="26"/>
        <v>8.6</v>
      </c>
      <c r="E59" s="2">
        <f t="shared" si="26"/>
        <v>7.371428571428571</v>
      </c>
      <c r="F59" s="2">
        <f t="shared" si="26"/>
        <v>9.9230769230769216</v>
      </c>
      <c r="G59" s="2">
        <f t="shared" si="26"/>
        <v>7.4782608695652177</v>
      </c>
      <c r="H59" s="2">
        <f t="shared" si="26"/>
        <v>28.666666666666668</v>
      </c>
      <c r="I59" s="2">
        <f t="shared" si="26"/>
        <v>32.25</v>
      </c>
      <c r="J59" s="2">
        <f t="shared" si="26"/>
        <v>34.4</v>
      </c>
      <c r="K59" s="2">
        <f t="shared" si="26"/>
        <v>36.857142857142854</v>
      </c>
      <c r="L59" s="2">
        <f t="shared" si="26"/>
        <v>36.857142857142854</v>
      </c>
      <c r="M59" s="22">
        <f t="shared" si="2"/>
        <v>2</v>
      </c>
      <c r="N59" s="2">
        <f t="shared" si="3"/>
        <v>21.046621874502311</v>
      </c>
      <c r="O59" s="2">
        <f t="shared" si="4"/>
        <v>13.663369603785739</v>
      </c>
      <c r="P59" s="2">
        <f t="shared" si="5"/>
        <v>8.2870532728141431</v>
      </c>
      <c r="Q59" s="2">
        <f t="shared" si="6"/>
        <v>1.0389233556845712</v>
      </c>
      <c r="R59" s="2">
        <f t="shared" si="7"/>
        <v>33.80619047619048</v>
      </c>
      <c r="S59" s="2">
        <f t="shared" si="8"/>
        <v>3.4570820209785635</v>
      </c>
    </row>
    <row r="60" spans="1:19" x14ac:dyDescent="0.25">
      <c r="A60" s="1" t="str">
        <f>A24</f>
        <v>P21</v>
      </c>
      <c r="B60" s="1" t="str">
        <f>B24</f>
        <v>AB</v>
      </c>
      <c r="C60" s="2">
        <f t="shared" ref="C60:L60" si="27">(43/5)/(C24/60)</f>
        <v>10.530612244897959</v>
      </c>
      <c r="D60" s="2">
        <f t="shared" si="27"/>
        <v>13.945945945945944</v>
      </c>
      <c r="E60" s="2">
        <f t="shared" si="27"/>
        <v>11.217391304347824</v>
      </c>
      <c r="F60" s="2">
        <f t="shared" si="27"/>
        <v>13.945945945945944</v>
      </c>
      <c r="G60" s="2">
        <f t="shared" si="27"/>
        <v>13.945945945945944</v>
      </c>
      <c r="H60" s="2">
        <f t="shared" si="27"/>
        <v>20.639999999999997</v>
      </c>
      <c r="I60" s="2">
        <f t="shared" si="27"/>
        <v>23.454545454545457</v>
      </c>
      <c r="J60" s="2">
        <f t="shared" si="27"/>
        <v>28.666666666666668</v>
      </c>
      <c r="K60" s="2">
        <f t="shared" si="27"/>
        <v>28.666666666666668</v>
      </c>
      <c r="L60" s="2">
        <f t="shared" si="27"/>
        <v>32.25</v>
      </c>
      <c r="M60" s="22">
        <f t="shared" si="2"/>
        <v>1</v>
      </c>
      <c r="N60" s="2">
        <f t="shared" si="3"/>
        <v>19.726372017496239</v>
      </c>
      <c r="O60" s="2">
        <f t="shared" si="4"/>
        <v>8.0872857362467361</v>
      </c>
      <c r="P60" s="2">
        <f t="shared" si="5"/>
        <v>12.717168277416723</v>
      </c>
      <c r="Q60" s="2">
        <f t="shared" si="6"/>
        <v>1.7000030829619233</v>
      </c>
      <c r="R60" s="2">
        <f t="shared" si="7"/>
        <v>26.735575757575759</v>
      </c>
      <c r="S60" s="2">
        <f t="shared" si="8"/>
        <v>4.631098751633643</v>
      </c>
    </row>
    <row r="61" spans="1:19" x14ac:dyDescent="0.25">
      <c r="A61" s="1" t="str">
        <f>A25</f>
        <v>P22</v>
      </c>
      <c r="B61" s="1" t="str">
        <f>B25</f>
        <v>SH</v>
      </c>
      <c r="C61" s="2">
        <f t="shared" ref="C61:L61" si="28">(43/5)/(C25/60)</f>
        <v>8.4590163934426226</v>
      </c>
      <c r="D61" s="2">
        <f t="shared" si="28"/>
        <v>8.7457627118644066</v>
      </c>
      <c r="E61" s="2">
        <f t="shared" si="28"/>
        <v>9.3818181818181809</v>
      </c>
      <c r="F61" s="2">
        <f t="shared" si="28"/>
        <v>11.217391304347824</v>
      </c>
      <c r="G61" s="2">
        <f t="shared" si="28"/>
        <v>9.0526315789473681</v>
      </c>
      <c r="H61" s="2">
        <f t="shared" si="28"/>
        <v>24.571428571428573</v>
      </c>
      <c r="I61" s="2">
        <f t="shared" si="28"/>
        <v>28.666666666666668</v>
      </c>
      <c r="J61" s="2">
        <f t="shared" si="28"/>
        <v>32.25</v>
      </c>
      <c r="K61" s="2">
        <f t="shared" si="28"/>
        <v>28.666666666666668</v>
      </c>
      <c r="L61" s="2">
        <f t="shared" si="28"/>
        <v>32.25</v>
      </c>
      <c r="M61" s="22">
        <f t="shared" si="2"/>
        <v>2</v>
      </c>
      <c r="N61" s="2">
        <f t="shared" si="3"/>
        <v>19.32613820751823</v>
      </c>
      <c r="O61" s="2">
        <f t="shared" si="4"/>
        <v>10.730441224064313</v>
      </c>
      <c r="P61" s="2">
        <f t="shared" si="5"/>
        <v>9.3713240340840791</v>
      </c>
      <c r="Q61" s="2">
        <f t="shared" si="6"/>
        <v>1.0878041613115348</v>
      </c>
      <c r="R61" s="2">
        <f t="shared" si="7"/>
        <v>29.280952380952385</v>
      </c>
      <c r="S61" s="2">
        <f t="shared" si="8"/>
        <v>3.1845249221181851</v>
      </c>
    </row>
    <row r="62" spans="1:19" x14ac:dyDescent="0.25">
      <c r="A62" s="1" t="str">
        <f>A26</f>
        <v>P23</v>
      </c>
      <c r="B62" s="1" t="str">
        <f>B26</f>
        <v>DK</v>
      </c>
      <c r="C62" s="2">
        <f t="shared" ref="C62:L62" si="29">(43/5)/(C26/60)</f>
        <v>6.5316455696202533</v>
      </c>
      <c r="D62" s="2">
        <f t="shared" si="29"/>
        <v>6.7894736842105265</v>
      </c>
      <c r="E62" s="2">
        <f t="shared" si="29"/>
        <v>7.8181818181818175</v>
      </c>
      <c r="F62" s="2">
        <f t="shared" si="29"/>
        <v>7.9384615384615387</v>
      </c>
      <c r="G62" s="2">
        <f t="shared" si="29"/>
        <v>9.2142857142857135</v>
      </c>
      <c r="H62" s="2">
        <f t="shared" si="29"/>
        <v>30.352941176470587</v>
      </c>
      <c r="I62" s="2">
        <f t="shared" si="29"/>
        <v>34.4</v>
      </c>
      <c r="J62" s="2">
        <f t="shared" si="29"/>
        <v>34.4</v>
      </c>
      <c r="K62" s="2">
        <f t="shared" si="29"/>
        <v>36.857142857142854</v>
      </c>
      <c r="L62" s="2">
        <f t="shared" si="29"/>
        <v>42.999999999999993</v>
      </c>
      <c r="M62" s="22">
        <f t="shared" si="2"/>
        <v>1</v>
      </c>
      <c r="N62" s="2">
        <f t="shared" si="3"/>
        <v>21.730213235837333</v>
      </c>
      <c r="O62" s="2">
        <f t="shared" si="4"/>
        <v>15.170343478952313</v>
      </c>
      <c r="P62" s="2">
        <f t="shared" si="5"/>
        <v>7.6584096649519697</v>
      </c>
      <c r="Q62" s="2">
        <f t="shared" si="6"/>
        <v>1.0664606812782811</v>
      </c>
      <c r="R62" s="2">
        <f t="shared" si="7"/>
        <v>35.80201680672269</v>
      </c>
      <c r="S62" s="2">
        <f t="shared" si="8"/>
        <v>4.6515583547303923</v>
      </c>
    </row>
    <row r="63" spans="1:19" x14ac:dyDescent="0.25">
      <c r="A63" s="1" t="str">
        <f>A27</f>
        <v>P24</v>
      </c>
      <c r="B63" s="1" t="str">
        <f>B27</f>
        <v>XQ</v>
      </c>
      <c r="C63" s="2">
        <f t="shared" ref="C63:L63" si="30">(43/5)/(C27/60)</f>
        <v>7.701492537313432</v>
      </c>
      <c r="D63" s="2">
        <f t="shared" si="30"/>
        <v>7.0684931506849322</v>
      </c>
      <c r="E63" s="2">
        <f t="shared" si="30"/>
        <v>7.166666666666667</v>
      </c>
      <c r="F63" s="2">
        <f t="shared" si="30"/>
        <v>10.117647058823529</v>
      </c>
      <c r="G63" s="2">
        <f t="shared" si="30"/>
        <v>10.978723404255319</v>
      </c>
      <c r="H63" s="2">
        <f t="shared" si="30"/>
        <v>28.666666666666668</v>
      </c>
      <c r="I63" s="2">
        <f t="shared" si="30"/>
        <v>28.666666666666668</v>
      </c>
      <c r="J63" s="2">
        <f t="shared" si="30"/>
        <v>36.857142857142854</v>
      </c>
      <c r="K63" s="2">
        <f t="shared" si="30"/>
        <v>34.4</v>
      </c>
      <c r="L63" s="2">
        <f t="shared" si="30"/>
        <v>42.999999999999993</v>
      </c>
      <c r="M63" s="22">
        <f t="shared" si="2"/>
        <v>2</v>
      </c>
      <c r="N63" s="2">
        <f t="shared" si="3"/>
        <v>21.462349900822009</v>
      </c>
      <c r="O63" s="2">
        <f t="shared" si="4"/>
        <v>14.187540488138</v>
      </c>
      <c r="P63" s="2">
        <f t="shared" si="5"/>
        <v>8.6066045635487765</v>
      </c>
      <c r="Q63" s="2">
        <f t="shared" si="6"/>
        <v>1.814430548564492</v>
      </c>
      <c r="R63" s="2">
        <f t="shared" si="7"/>
        <v>34.318095238095239</v>
      </c>
      <c r="S63" s="2">
        <f t="shared" si="8"/>
        <v>6.035441808445249</v>
      </c>
    </row>
    <row r="64" spans="1:19" x14ac:dyDescent="0.25">
      <c r="A64" s="1" t="str">
        <f>A28</f>
        <v>P25</v>
      </c>
      <c r="B64" s="1" t="str">
        <f>B28</f>
        <v>H</v>
      </c>
      <c r="C64" s="2">
        <f t="shared" ref="C64:L64" si="31">(43/5)/(C28/60)</f>
        <v>5.7333333333333334</v>
      </c>
      <c r="D64" s="2">
        <f t="shared" si="31"/>
        <v>6.7894736842105265</v>
      </c>
      <c r="E64" s="2">
        <f t="shared" si="31"/>
        <v>7.9384615384615387</v>
      </c>
      <c r="F64" s="2">
        <f t="shared" si="31"/>
        <v>8.7457627118644066</v>
      </c>
      <c r="G64" s="2">
        <f t="shared" si="31"/>
        <v>9.0526315789473681</v>
      </c>
      <c r="H64" s="2">
        <f t="shared" si="31"/>
        <v>23.454545454545457</v>
      </c>
      <c r="I64" s="2">
        <f t="shared" si="31"/>
        <v>25.8</v>
      </c>
      <c r="J64" s="2">
        <f t="shared" si="31"/>
        <v>25.8</v>
      </c>
      <c r="K64" s="2">
        <f t="shared" si="31"/>
        <v>27.157894736842106</v>
      </c>
      <c r="L64" s="2">
        <f t="shared" si="31"/>
        <v>24.571428571428573</v>
      </c>
      <c r="M64" s="22">
        <f t="shared" si="2"/>
        <v>1</v>
      </c>
      <c r="N64" s="2">
        <f t="shared" si="3"/>
        <v>16.50435316096333</v>
      </c>
      <c r="O64" s="2">
        <f t="shared" si="4"/>
        <v>9.4233224736010612</v>
      </c>
      <c r="P64" s="2">
        <f t="shared" si="5"/>
        <v>7.6519325693634359</v>
      </c>
      <c r="Q64" s="2">
        <f t="shared" si="6"/>
        <v>1.3843210703536151</v>
      </c>
      <c r="R64" s="2">
        <f t="shared" si="7"/>
        <v>25.356773752563228</v>
      </c>
      <c r="S64" s="2">
        <f t="shared" si="8"/>
        <v>1.4028698589101638</v>
      </c>
    </row>
    <row r="65" spans="1:22" x14ac:dyDescent="0.25">
      <c r="A65" s="1" t="str">
        <f>A29</f>
        <v>P26</v>
      </c>
      <c r="B65" s="1" t="str">
        <f>B29</f>
        <v>LL</v>
      </c>
      <c r="C65" s="2">
        <f t="shared" ref="C65:L65" si="32">(43/5)/(C29/60)</f>
        <v>10.978723404255319</v>
      </c>
      <c r="D65" s="2">
        <f t="shared" si="32"/>
        <v>12.285714285714286</v>
      </c>
      <c r="E65" s="2">
        <f t="shared" si="32"/>
        <v>15.636363636363635</v>
      </c>
      <c r="F65" s="2">
        <f t="shared" si="32"/>
        <v>12.585365853658535</v>
      </c>
      <c r="G65" s="2">
        <f t="shared" si="32"/>
        <v>12.9</v>
      </c>
      <c r="H65" s="2">
        <f t="shared" si="32"/>
        <v>39.692307692307686</v>
      </c>
      <c r="I65" s="2">
        <f t="shared" si="32"/>
        <v>46.909090909090914</v>
      </c>
      <c r="J65" s="2">
        <f t="shared" si="32"/>
        <v>51.6</v>
      </c>
      <c r="K65" s="2">
        <f t="shared" si="32"/>
        <v>57.333333333333336</v>
      </c>
      <c r="L65" s="2">
        <f t="shared" si="32"/>
        <v>64.5</v>
      </c>
      <c r="M65" s="22">
        <f t="shared" si="2"/>
        <v>2</v>
      </c>
      <c r="N65" s="2">
        <f t="shared" si="3"/>
        <v>32.442089911472365</v>
      </c>
      <c r="O65" s="2">
        <f t="shared" si="4"/>
        <v>21.606942498663862</v>
      </c>
      <c r="P65" s="2">
        <f t="shared" si="5"/>
        <v>12.877233435998354</v>
      </c>
      <c r="Q65" s="2">
        <f t="shared" si="6"/>
        <v>1.7068054744468448</v>
      </c>
      <c r="R65" s="2">
        <f t="shared" si="7"/>
        <v>52.006946386946389</v>
      </c>
      <c r="S65" s="2">
        <f t="shared" si="8"/>
        <v>9.5164443004689829</v>
      </c>
    </row>
    <row r="66" spans="1:22" x14ac:dyDescent="0.25">
      <c r="A66" s="1" t="str">
        <f>A30</f>
        <v>P27</v>
      </c>
      <c r="B66" s="1" t="str">
        <f>B30</f>
        <v>BH</v>
      </c>
      <c r="C66" s="2">
        <f t="shared" ref="C66:L66" si="33">(43/5)/(C30/60)</f>
        <v>7.701492537313432</v>
      </c>
      <c r="D66" s="2">
        <f t="shared" si="33"/>
        <v>8.6</v>
      </c>
      <c r="E66" s="2">
        <f t="shared" si="33"/>
        <v>9.7358490566037741</v>
      </c>
      <c r="F66" s="2">
        <f t="shared" si="33"/>
        <v>8.6</v>
      </c>
      <c r="G66" s="2">
        <f t="shared" si="33"/>
        <v>10.117647058823529</v>
      </c>
      <c r="H66" s="2">
        <f t="shared" si="33"/>
        <v>30.352941176470587</v>
      </c>
      <c r="I66" s="2">
        <f t="shared" si="33"/>
        <v>34.4</v>
      </c>
      <c r="J66" s="2">
        <f t="shared" si="33"/>
        <v>36.857142857142854</v>
      </c>
      <c r="K66" s="2">
        <f t="shared" si="33"/>
        <v>34.4</v>
      </c>
      <c r="L66" s="2">
        <f t="shared" si="33"/>
        <v>39.692307692307686</v>
      </c>
      <c r="M66" s="22">
        <f t="shared" si="2"/>
        <v>1</v>
      </c>
      <c r="N66" s="2">
        <f t="shared" si="3"/>
        <v>22.045738037866187</v>
      </c>
      <c r="O66" s="2">
        <f t="shared" si="4"/>
        <v>14.008688484155243</v>
      </c>
      <c r="P66" s="2">
        <f t="shared" si="5"/>
        <v>8.9509977305481474</v>
      </c>
      <c r="Q66" s="2">
        <f t="shared" si="6"/>
        <v>0.97271839460312182</v>
      </c>
      <c r="R66" s="2">
        <f t="shared" si="7"/>
        <v>35.140478345184228</v>
      </c>
      <c r="S66" s="2">
        <f t="shared" si="8"/>
        <v>3.4526517328403066</v>
      </c>
    </row>
    <row r="67" spans="1:22" x14ac:dyDescent="0.25">
      <c r="A67" s="1" t="str">
        <f>A31</f>
        <v>P28</v>
      </c>
      <c r="B67" s="1" t="str">
        <f>B31</f>
        <v>STM</v>
      </c>
      <c r="C67" s="2">
        <f t="shared" ref="C67:L67" si="34">(43/5)/(C31/60)</f>
        <v>13.945945945945944</v>
      </c>
      <c r="D67" s="2">
        <f t="shared" si="34"/>
        <v>16.125</v>
      </c>
      <c r="E67" s="2">
        <f t="shared" si="34"/>
        <v>16.645161290322577</v>
      </c>
      <c r="F67" s="2">
        <f t="shared" si="34"/>
        <v>20.639999999999997</v>
      </c>
      <c r="G67" s="2">
        <f t="shared" si="34"/>
        <v>20.639999999999997</v>
      </c>
      <c r="H67" s="2">
        <f t="shared" si="34"/>
        <v>34.4</v>
      </c>
      <c r="I67" s="2">
        <f t="shared" si="34"/>
        <v>32.25</v>
      </c>
      <c r="J67" s="2">
        <f t="shared" si="34"/>
        <v>34.4</v>
      </c>
      <c r="K67" s="2">
        <f t="shared" si="34"/>
        <v>34.4</v>
      </c>
      <c r="L67" s="2">
        <f t="shared" si="34"/>
        <v>32.25</v>
      </c>
      <c r="M67" s="22">
        <f t="shared" si="2"/>
        <v>2</v>
      </c>
      <c r="N67" s="2">
        <f t="shared" si="3"/>
        <v>25.569610723626852</v>
      </c>
      <c r="O67" s="2">
        <f t="shared" si="4"/>
        <v>8.6650043414104978</v>
      </c>
      <c r="P67" s="2">
        <f t="shared" si="5"/>
        <v>17.599221447253704</v>
      </c>
      <c r="Q67" s="2">
        <f t="shared" si="6"/>
        <v>2.9547694478895163</v>
      </c>
      <c r="R67" s="2">
        <f t="shared" si="7"/>
        <v>33.540000000000006</v>
      </c>
      <c r="S67" s="2">
        <f t="shared" si="8"/>
        <v>1.1776034986361064</v>
      </c>
    </row>
    <row r="68" spans="1:22" x14ac:dyDescent="0.25">
      <c r="A68" s="1" t="str">
        <f>A32</f>
        <v>P29</v>
      </c>
      <c r="B68" s="1" t="str">
        <f>B32</f>
        <v>SS</v>
      </c>
      <c r="C68" s="2">
        <f t="shared" ref="C68:L68" si="35">(43/5)/(C32/60)</f>
        <v>8.3225806451612883</v>
      </c>
      <c r="D68" s="2">
        <f t="shared" si="35"/>
        <v>9.9230769230769216</v>
      </c>
      <c r="E68" s="2">
        <f t="shared" si="35"/>
        <v>10.978723404255319</v>
      </c>
      <c r="F68" s="2">
        <f t="shared" si="35"/>
        <v>11.466666666666667</v>
      </c>
      <c r="G68" s="2">
        <f t="shared" si="35"/>
        <v>9.7358490566037741</v>
      </c>
      <c r="H68" s="2">
        <f t="shared" si="35"/>
        <v>28.666666666666668</v>
      </c>
      <c r="I68" s="2">
        <f t="shared" si="35"/>
        <v>32.25</v>
      </c>
      <c r="J68" s="2">
        <f t="shared" si="35"/>
        <v>30.352941176470587</v>
      </c>
      <c r="K68" s="2">
        <f t="shared" si="35"/>
        <v>30.352941176470587</v>
      </c>
      <c r="L68" s="2">
        <f t="shared" si="35"/>
        <v>32.25</v>
      </c>
      <c r="M68" s="22">
        <f t="shared" si="2"/>
        <v>1</v>
      </c>
      <c r="N68" s="2">
        <f t="shared" si="3"/>
        <v>20.429944571537181</v>
      </c>
      <c r="O68" s="2">
        <f t="shared" si="4"/>
        <v>10.980866566910352</v>
      </c>
      <c r="P68" s="2">
        <f t="shared" si="5"/>
        <v>10.085379339152794</v>
      </c>
      <c r="Q68" s="2">
        <f t="shared" si="6"/>
        <v>1.2208594337622674</v>
      </c>
      <c r="R68" s="2">
        <f t="shared" si="7"/>
        <v>30.774509803921568</v>
      </c>
      <c r="S68" s="2">
        <f t="shared" si="8"/>
        <v>1.5126620197537128</v>
      </c>
    </row>
    <row r="69" spans="1:22" x14ac:dyDescent="0.25">
      <c r="A69" s="1" t="str">
        <f>A33</f>
        <v>P30</v>
      </c>
      <c r="B69" s="1" t="str">
        <f>B33</f>
        <v>RGS</v>
      </c>
      <c r="C69" s="2">
        <f t="shared" ref="C69:L69" si="36">(43/5)/(C33/60)</f>
        <v>6.3703703703703694</v>
      </c>
      <c r="D69" s="2">
        <f t="shared" si="36"/>
        <v>8.4590163934426226</v>
      </c>
      <c r="E69" s="2">
        <f t="shared" si="36"/>
        <v>9.3818181818181809</v>
      </c>
      <c r="F69" s="2">
        <f t="shared" si="36"/>
        <v>11.466666666666667</v>
      </c>
      <c r="G69" s="2">
        <f t="shared" si="36"/>
        <v>10.749999999999998</v>
      </c>
      <c r="H69" s="2">
        <f t="shared" si="36"/>
        <v>34.4</v>
      </c>
      <c r="I69" s="2">
        <f t="shared" si="36"/>
        <v>42.999999999999993</v>
      </c>
      <c r="J69" s="2">
        <f t="shared" si="36"/>
        <v>42.999999999999993</v>
      </c>
      <c r="K69" s="2">
        <f t="shared" si="36"/>
        <v>46.909090909090914</v>
      </c>
      <c r="L69" s="2">
        <f t="shared" si="36"/>
        <v>42.999999999999993</v>
      </c>
      <c r="M69" s="22">
        <f t="shared" si="2"/>
        <v>2</v>
      </c>
      <c r="N69" s="2">
        <f t="shared" si="3"/>
        <v>25.673696252138871</v>
      </c>
      <c r="O69" s="2">
        <f t="shared" si="4"/>
        <v>17.596205560946689</v>
      </c>
      <c r="P69" s="2">
        <f t="shared" si="5"/>
        <v>9.2855743224595688</v>
      </c>
      <c r="Q69" s="2">
        <f t="shared" si="6"/>
        <v>2.0057779881980977</v>
      </c>
      <c r="R69" s="2">
        <f t="shared" si="7"/>
        <v>42.061818181818175</v>
      </c>
      <c r="S69" s="2">
        <f t="shared" si="8"/>
        <v>4.6054333703708741</v>
      </c>
    </row>
    <row r="70" spans="1:22" x14ac:dyDescent="0.25">
      <c r="A70" s="1" t="str">
        <f>A34</f>
        <v>P31</v>
      </c>
      <c r="B70" s="1" t="str">
        <f>B34</f>
        <v>AI</v>
      </c>
      <c r="C70" s="2">
        <f t="shared" ref="C70:L70" si="37">(43/5)/(C34/60)</f>
        <v>11.217391304347824</v>
      </c>
      <c r="D70" s="2">
        <f t="shared" si="37"/>
        <v>13.23076923076923</v>
      </c>
      <c r="E70" s="2">
        <f t="shared" si="37"/>
        <v>11.727272727272728</v>
      </c>
      <c r="F70" s="2">
        <f t="shared" si="37"/>
        <v>15.176470588235293</v>
      </c>
      <c r="G70" s="2">
        <f t="shared" si="37"/>
        <v>14.742857142857142</v>
      </c>
      <c r="H70" s="2">
        <f t="shared" si="37"/>
        <v>34.4</v>
      </c>
      <c r="I70" s="2">
        <f t="shared" si="37"/>
        <v>30.352941176470587</v>
      </c>
      <c r="J70" s="2">
        <f t="shared" si="37"/>
        <v>36.857142857142854</v>
      </c>
      <c r="K70" s="2">
        <f t="shared" si="37"/>
        <v>39.692307692307686</v>
      </c>
      <c r="L70" s="2">
        <f t="shared" si="37"/>
        <v>46.909090909090914</v>
      </c>
      <c r="M70" s="22">
        <f t="shared" si="2"/>
        <v>1</v>
      </c>
      <c r="N70" s="2">
        <f t="shared" si="3"/>
        <v>25.430624362849425</v>
      </c>
      <c r="O70" s="2">
        <f t="shared" si="4"/>
        <v>13.572745184750955</v>
      </c>
      <c r="P70" s="2">
        <f t="shared" si="5"/>
        <v>13.218952198696446</v>
      </c>
      <c r="Q70" s="2">
        <f t="shared" si="6"/>
        <v>1.7596631656171784</v>
      </c>
      <c r="R70" s="2">
        <f t="shared" si="7"/>
        <v>37.642296527002408</v>
      </c>
      <c r="S70" s="2">
        <f t="shared" si="8"/>
        <v>6.2116760696774822</v>
      </c>
    </row>
    <row r="71" spans="1:22" x14ac:dyDescent="0.25">
      <c r="A71" s="1" t="str">
        <f>A35</f>
        <v>P32</v>
      </c>
      <c r="B71" s="1" t="str">
        <f>B35</f>
        <v>NB</v>
      </c>
      <c r="C71" s="2">
        <f t="shared" ref="C71:L71" si="38">(43/5)/(C35/60)</f>
        <v>7.5882352941176467</v>
      </c>
      <c r="D71" s="2">
        <f t="shared" si="38"/>
        <v>7.4782608695652177</v>
      </c>
      <c r="E71" s="2">
        <f t="shared" si="38"/>
        <v>9.7358490566037741</v>
      </c>
      <c r="F71" s="2">
        <f t="shared" si="38"/>
        <v>12</v>
      </c>
      <c r="G71" s="2">
        <f t="shared" si="38"/>
        <v>10.978723404255319</v>
      </c>
      <c r="H71" s="2">
        <f t="shared" si="38"/>
        <v>30.352941176470587</v>
      </c>
      <c r="I71" s="2">
        <f t="shared" si="38"/>
        <v>34.4</v>
      </c>
      <c r="J71" s="2">
        <f t="shared" si="38"/>
        <v>39.692307692307686</v>
      </c>
      <c r="K71" s="2">
        <f t="shared" si="38"/>
        <v>36.857142857142854</v>
      </c>
      <c r="L71" s="2">
        <f t="shared" si="38"/>
        <v>42.999999999999993</v>
      </c>
      <c r="M71" s="22">
        <f t="shared" si="2"/>
        <v>2</v>
      </c>
      <c r="N71" s="2">
        <f t="shared" si="3"/>
        <v>23.208346035046311</v>
      </c>
      <c r="O71" s="2">
        <f t="shared" si="4"/>
        <v>14.810435043961881</v>
      </c>
      <c r="P71" s="2">
        <f t="shared" si="5"/>
        <v>9.5562137249083925</v>
      </c>
      <c r="Q71" s="2">
        <f t="shared" si="6"/>
        <v>2.0136236721171126</v>
      </c>
      <c r="R71" s="2">
        <f t="shared" si="7"/>
        <v>36.860478345184227</v>
      </c>
      <c r="S71" s="2">
        <f t="shared" si="8"/>
        <v>4.8506439885846468</v>
      </c>
    </row>
    <row r="72" spans="1:22" ht="15.5" x14ac:dyDescent="0.35">
      <c r="B72" s="6" t="s">
        <v>6</v>
      </c>
      <c r="C72" s="3">
        <f>AVERAGE(C40:C71)</f>
        <v>9.5589456148717478</v>
      </c>
      <c r="D72" s="3">
        <f>AVERAGE(D40:D71)</f>
        <v>10.931185539289258</v>
      </c>
      <c r="E72" s="3">
        <f>AVERAGE(E40:E71)</f>
        <v>11.654187123002094</v>
      </c>
      <c r="F72" s="3">
        <f>AVERAGE(F40:F71)</f>
        <v>12.70958964958219</v>
      </c>
      <c r="G72" s="3">
        <f>AVERAGE(G40:G71)</f>
        <v>12.872504465554183</v>
      </c>
      <c r="H72" s="3">
        <f>AVERAGE(H40:H71)</f>
        <v>30.162210389080339</v>
      </c>
      <c r="I72" s="3">
        <f>AVERAGE(I40:I71)</f>
        <v>35.062988441834214</v>
      </c>
      <c r="J72" s="3">
        <f>AVERAGE(J40:J71)</f>
        <v>37.341392360219757</v>
      </c>
      <c r="K72" s="3">
        <f>AVERAGE(K40:K71)</f>
        <v>38.372831233846135</v>
      </c>
      <c r="L72" s="3">
        <f>AVERAGE(L40:L71)</f>
        <v>41.309864094239096</v>
      </c>
      <c r="M72" s="22">
        <f>M36</f>
        <v>0</v>
      </c>
      <c r="N72" s="10">
        <f>AVERAGE(N40:N71)</f>
        <v>23.997569891151905</v>
      </c>
      <c r="P72" s="10">
        <f>AVERAGE(P40:P71)</f>
        <v>11.545282478459898</v>
      </c>
      <c r="R72" s="10">
        <f>AVERAGE(R40:R71)</f>
        <v>36.449857303843913</v>
      </c>
      <c r="U72" s="53" t="s">
        <v>2</v>
      </c>
      <c r="V72" s="53" t="s">
        <v>75</v>
      </c>
    </row>
    <row r="73" spans="1:22" ht="13" x14ac:dyDescent="0.3">
      <c r="B73" s="6" t="s">
        <v>7</v>
      </c>
      <c r="C73" s="3">
        <f>STDEV(C40:C71)</f>
        <v>2.4987336868710939</v>
      </c>
      <c r="D73" s="3">
        <f>STDEV(D40:D71)</f>
        <v>3.2511289428475063</v>
      </c>
      <c r="E73" s="3">
        <f>STDEV(E40:E71)</f>
        <v>3.4344035509918225</v>
      </c>
      <c r="F73" s="3">
        <f>STDEV(F40:F71)</f>
        <v>3.466876193459155</v>
      </c>
      <c r="G73" s="3">
        <f>STDEV(G40:G71)</f>
        <v>3.8334986519085974</v>
      </c>
      <c r="H73" s="3">
        <f>STDEV(H40:H71)</f>
        <v>7.1804327814050355</v>
      </c>
      <c r="I73" s="3">
        <f>STDEV(I40:I71)</f>
        <v>6.9994655702551158</v>
      </c>
      <c r="J73" s="3">
        <f>STDEV(J40:J71)</f>
        <v>6.5267033883560037</v>
      </c>
      <c r="K73" s="3">
        <f>STDEV(K40:K71)</f>
        <v>6.5785415733704893</v>
      </c>
      <c r="L73" s="3">
        <f>STDEV(L40:L71)</f>
        <v>8.2271998582447949</v>
      </c>
      <c r="M73" s="22">
        <f>M37</f>
        <v>0</v>
      </c>
      <c r="N73" s="4">
        <f>STDEV(N40:N71)</f>
        <v>4.1127572568454918</v>
      </c>
      <c r="P73" s="4">
        <f>STDEV(P40:P71)</f>
        <v>3.0997403536705188</v>
      </c>
      <c r="R73" s="4">
        <f>STDEV(R40:R71)</f>
        <v>6.3740628307785583</v>
      </c>
      <c r="U73" s="54">
        <v>1</v>
      </c>
      <c r="V73" s="55">
        <f t="array" ref="V73">AVERAGE(IF(group=U73,overall))</f>
        <v>23.110993097911894</v>
      </c>
    </row>
    <row r="74" spans="1:22" ht="13" x14ac:dyDescent="0.3">
      <c r="C74" s="11"/>
      <c r="D74" s="12"/>
      <c r="E74" s="12"/>
      <c r="F74" s="13" t="s">
        <v>11</v>
      </c>
      <c r="G74" s="14">
        <f>MIN(C40:G71)</f>
        <v>5.7333333333333334</v>
      </c>
      <c r="H74" s="12"/>
      <c r="I74" s="12"/>
      <c r="J74" s="12"/>
      <c r="K74" s="13" t="s">
        <v>11</v>
      </c>
      <c r="L74" s="14">
        <f>MIN(H40:L71)</f>
        <v>18.428571428571427</v>
      </c>
      <c r="M74" s="43" t="s">
        <v>11</v>
      </c>
      <c r="N74" s="43">
        <f>MIN(N40:N71)</f>
        <v>16.50435316096333</v>
      </c>
      <c r="O74" s="11"/>
      <c r="P74" s="43">
        <f>MIN(P40:P71)</f>
        <v>7.2266744679196435</v>
      </c>
      <c r="R74" s="43">
        <f>MIN(R40:R71)</f>
        <v>25.356773752563228</v>
      </c>
      <c r="U74" s="54">
        <v>2</v>
      </c>
      <c r="V74" s="55">
        <f t="array" ref="V74">AVERAGE(IF(group=U74,overall))</f>
        <v>24.884146684391908</v>
      </c>
    </row>
    <row r="75" spans="1:22" ht="13" x14ac:dyDescent="0.3">
      <c r="F75" s="15" t="s">
        <v>12</v>
      </c>
      <c r="G75" s="14">
        <f>MAX(C40:G71)</f>
        <v>20.639999999999997</v>
      </c>
      <c r="K75" s="15" t="s">
        <v>12</v>
      </c>
      <c r="L75" s="14">
        <f>MAX(H40:L71)</f>
        <v>64.5</v>
      </c>
      <c r="M75" s="43" t="s">
        <v>12</v>
      </c>
      <c r="N75" s="43">
        <f>MAX(N40:N71)</f>
        <v>33.038577744094979</v>
      </c>
      <c r="O75" s="11"/>
      <c r="P75" s="43">
        <f>MAX(P40:P71)</f>
        <v>17.599221447253704</v>
      </c>
      <c r="R75" s="43">
        <f>MAX(R40:R71)</f>
        <v>52.006946386946389</v>
      </c>
    </row>
    <row r="76" spans="1:22" ht="13" x14ac:dyDescent="0.3">
      <c r="G76" s="11"/>
      <c r="H76" s="12"/>
      <c r="L76" s="11"/>
      <c r="M76" s="12"/>
      <c r="N76" s="12"/>
      <c r="P76" s="11"/>
      <c r="Q76" s="16"/>
      <c r="R76" s="11"/>
      <c r="S76" s="16"/>
    </row>
    <row r="77" spans="1:22" ht="13" x14ac:dyDescent="0.3">
      <c r="C77" s="70" t="s">
        <v>8</v>
      </c>
      <c r="D77" s="67" t="s">
        <v>9</v>
      </c>
      <c r="E77" s="68"/>
      <c r="F77" s="68"/>
      <c r="G77" s="68"/>
      <c r="H77" s="69"/>
      <c r="P77" s="11"/>
      <c r="Q77" s="16"/>
      <c r="R77" s="11"/>
      <c r="S77" s="16"/>
    </row>
    <row r="78" spans="1:22" x14ac:dyDescent="0.25">
      <c r="C78" s="71"/>
      <c r="D78" s="1">
        <v>1</v>
      </c>
      <c r="E78" s="1">
        <v>2</v>
      </c>
      <c r="F78" s="1">
        <v>3</v>
      </c>
      <c r="G78" s="1">
        <v>4</v>
      </c>
      <c r="H78" s="1">
        <v>5</v>
      </c>
      <c r="I78" s="5" t="s">
        <v>6</v>
      </c>
      <c r="J78" s="5" t="s">
        <v>7</v>
      </c>
    </row>
    <row r="79" spans="1:22" x14ac:dyDescent="0.25">
      <c r="C79" s="49" t="str">
        <f>C38</f>
        <v>Opti (A)</v>
      </c>
      <c r="D79" s="2">
        <f>C72</f>
        <v>9.5589456148717478</v>
      </c>
      <c r="E79" s="2">
        <f>D72</f>
        <v>10.931185539289258</v>
      </c>
      <c r="F79" s="2">
        <f>E72</f>
        <v>11.654187123002094</v>
      </c>
      <c r="G79" s="2">
        <f>F72</f>
        <v>12.70958964958219</v>
      </c>
      <c r="H79" s="2">
        <f>G72</f>
        <v>12.872504465554183</v>
      </c>
      <c r="I79" s="4">
        <f>AVERAGE(D79:H79)</f>
        <v>11.545282478459896</v>
      </c>
      <c r="J79" s="4">
        <f>STDEV(D79:H79)</f>
        <v>1.364884500580902</v>
      </c>
    </row>
    <row r="80" spans="1:22" x14ac:dyDescent="0.25">
      <c r="C80" s="49" t="str">
        <f>H38</f>
        <v>QWERTY (B)</v>
      </c>
      <c r="D80" s="2">
        <f>H72</f>
        <v>30.162210389080339</v>
      </c>
      <c r="E80" s="2">
        <f>I72</f>
        <v>35.062988441834214</v>
      </c>
      <c r="F80" s="2">
        <f>J72</f>
        <v>37.341392360219757</v>
      </c>
      <c r="G80" s="2">
        <f>K72</f>
        <v>38.372831233846135</v>
      </c>
      <c r="H80" s="2">
        <f>L72</f>
        <v>41.309864094239096</v>
      </c>
      <c r="I80" s="4">
        <f>AVERAGE(D80:H80)</f>
        <v>36.449857303843906</v>
      </c>
      <c r="J80" s="4">
        <f>STDEV(D80:H80)</f>
        <v>4.1704387796744742</v>
      </c>
      <c r="K80" s="9">
        <f>(I80-I79)/I79</f>
        <v>2.1571213066331314</v>
      </c>
      <c r="L80" t="s">
        <v>18</v>
      </c>
    </row>
    <row r="81" spans="3:8" x14ac:dyDescent="0.25">
      <c r="C81" s="60" t="s">
        <v>13</v>
      </c>
      <c r="D81" s="60"/>
      <c r="E81" s="9">
        <f>(E79-$D$79)/$D$79</f>
        <v>0.14355557398324223</v>
      </c>
      <c r="F81" s="9">
        <f>(F79-$D$79)/$D$79</f>
        <v>0.21919169671502081</v>
      </c>
      <c r="G81" s="9">
        <f>(G79-$D$79)/$D$79</f>
        <v>0.3296016277996906</v>
      </c>
      <c r="H81" s="9">
        <f>(H79-$D$79)/$D$79</f>
        <v>0.34664480625637423</v>
      </c>
    </row>
    <row r="82" spans="3:8" x14ac:dyDescent="0.25">
      <c r="C82" s="66" t="s">
        <v>13</v>
      </c>
      <c r="D82" s="66"/>
      <c r="E82" s="9">
        <f>(E80-$D$80)/$D$80</f>
        <v>0.16248073299455895</v>
      </c>
      <c r="F82" s="9">
        <f>(F80-$D$80)/$D$80</f>
        <v>0.23801909337979107</v>
      </c>
      <c r="G82" s="9">
        <f>(G80-$D$80)/$D$80</f>
        <v>0.27221548881372093</v>
      </c>
      <c r="H82" s="9">
        <f>(H80-$D$80)/$D$80</f>
        <v>0.36959007849088388</v>
      </c>
    </row>
    <row r="83" spans="3:8" x14ac:dyDescent="0.25">
      <c r="E83" s="8"/>
      <c r="F83" s="8"/>
      <c r="G83" s="8"/>
      <c r="H83" s="8"/>
    </row>
    <row r="102" spans="7:8" x14ac:dyDescent="0.25">
      <c r="G102" t="s">
        <v>81</v>
      </c>
    </row>
    <row r="103" spans="7:8" x14ac:dyDescent="0.25">
      <c r="G103" s="57" t="s">
        <v>78</v>
      </c>
      <c r="H103" s="58" cm="1">
        <f t="array" ref="H103">EXP(INTERCEPT(LN(D80:H80),LN(D78:H78)))</f>
        <v>30.370524636825031</v>
      </c>
    </row>
    <row r="104" spans="7:8" x14ac:dyDescent="0.25">
      <c r="G104" s="57" t="s">
        <v>79</v>
      </c>
      <c r="H104" s="58" cm="1">
        <f t="array" ref="H104">SLOPE(LN(D80:H80),LN(D78:H78))</f>
        <v>0.18484138431527777</v>
      </c>
    </row>
    <row r="105" spans="7:8" x14ac:dyDescent="0.25">
      <c r="G105" t="s">
        <v>82</v>
      </c>
      <c r="H105" s="58"/>
    </row>
    <row r="106" spans="7:8" x14ac:dyDescent="0.25">
      <c r="G106" s="57" t="s">
        <v>78</v>
      </c>
      <c r="H106" s="58" cm="1">
        <f t="array" ref="H106">EXP(INTERCEPT(LN(D79:H79),LN(D78:H78)))</f>
        <v>9.5589973688950352</v>
      </c>
    </row>
    <row r="107" spans="7:8" x14ac:dyDescent="0.25">
      <c r="G107" s="57" t="s">
        <v>79</v>
      </c>
      <c r="H107" s="58" cm="1">
        <f t="array" ref="H107">SLOPE(LN(D79:H79),LN(D78:H78))</f>
        <v>0.19108103919799774</v>
      </c>
    </row>
    <row r="108" spans="7:8" x14ac:dyDescent="0.25">
      <c r="H108" s="58"/>
    </row>
    <row r="109" spans="7:8" x14ac:dyDescent="0.25">
      <c r="G109" s="58" t="s">
        <v>84</v>
      </c>
      <c r="H109" s="58"/>
    </row>
    <row r="110" spans="7:8" x14ac:dyDescent="0.25">
      <c r="G110" s="57" t="s">
        <v>83</v>
      </c>
      <c r="H110" s="58">
        <f>EXP(-LN(H103/H106)/(H104-H107))</f>
        <v>2.8811809548796808E+80</v>
      </c>
    </row>
  </sheetData>
  <mergeCells count="18">
    <mergeCell ref="C82:D82"/>
    <mergeCell ref="H2:L2"/>
    <mergeCell ref="H38:L38"/>
    <mergeCell ref="C2:G2"/>
    <mergeCell ref="C77:C78"/>
    <mergeCell ref="D77:H77"/>
    <mergeCell ref="R38:S38"/>
    <mergeCell ref="C81:D81"/>
    <mergeCell ref="P38:Q38"/>
    <mergeCell ref="A2:A3"/>
    <mergeCell ref="A1:M1"/>
    <mergeCell ref="A37:M37"/>
    <mergeCell ref="A38:A39"/>
    <mergeCell ref="B38:B39"/>
    <mergeCell ref="C38:G38"/>
    <mergeCell ref="N38:O38"/>
    <mergeCell ref="B2:B3"/>
    <mergeCell ref="M2:M3"/>
  </mergeCells>
  <phoneticPr fontId="0" type="noConversion"/>
  <pageMargins left="0.75" right="0.75" top="1" bottom="1" header="0.5" footer="0.5"/>
  <pageSetup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J39"/>
  <sheetViews>
    <sheetView workbookViewId="0"/>
  </sheetViews>
  <sheetFormatPr defaultColWidth="8.81640625" defaultRowHeight="12.5" x14ac:dyDescent="0.25"/>
  <cols>
    <col min="1" max="1" width="2.453125" customWidth="1"/>
    <col min="2" max="2" width="10.08984375" customWidth="1"/>
    <col min="3" max="3" width="6.453125" customWidth="1"/>
    <col min="4" max="4" width="9.81640625" customWidth="1"/>
    <col min="5" max="5" width="6.453125" customWidth="1"/>
    <col min="6" max="6" width="11.453125" customWidth="1"/>
    <col min="7" max="7" width="15" customWidth="1"/>
    <col min="8" max="8" width="13.08984375" customWidth="1"/>
    <col min="9" max="9" width="16.08984375" customWidth="1"/>
    <col min="10" max="10" width="19.453125" customWidth="1"/>
  </cols>
  <sheetData>
    <row r="1" spans="2:10" ht="11.25" customHeight="1" x14ac:dyDescent="0.25">
      <c r="B1" s="24"/>
      <c r="C1" s="24"/>
      <c r="D1" s="24"/>
      <c r="E1" s="24"/>
      <c r="F1" s="24"/>
      <c r="G1" s="24"/>
      <c r="H1" s="24"/>
      <c r="I1" s="24"/>
      <c r="J1" s="24"/>
    </row>
    <row r="2" spans="2:10" hidden="1" x14ac:dyDescent="0.25">
      <c r="B2" s="24"/>
      <c r="C2" s="24"/>
      <c r="D2" s="24"/>
      <c r="E2" s="24"/>
      <c r="F2" s="24"/>
      <c r="G2" s="24"/>
      <c r="H2" s="24"/>
      <c r="I2" s="24"/>
      <c r="J2" s="24"/>
    </row>
    <row r="3" spans="2:10" ht="60" customHeight="1" x14ac:dyDescent="0.25">
      <c r="B3" s="20" t="s">
        <v>0</v>
      </c>
      <c r="C3" s="20" t="s">
        <v>3</v>
      </c>
      <c r="D3" s="20" t="s">
        <v>68</v>
      </c>
      <c r="E3" s="20" t="s">
        <v>16</v>
      </c>
      <c r="F3" s="20" t="s">
        <v>66</v>
      </c>
      <c r="G3" s="20" t="s">
        <v>17</v>
      </c>
      <c r="H3" s="20" t="s">
        <v>69</v>
      </c>
      <c r="I3" s="20" t="s">
        <v>70</v>
      </c>
      <c r="J3" s="20" t="s">
        <v>15</v>
      </c>
    </row>
    <row r="4" spans="2:10" ht="13" x14ac:dyDescent="0.3">
      <c r="B4" s="1" t="str">
        <f>'Data Tables'!A4</f>
        <v>P1</v>
      </c>
      <c r="C4" s="56" t="str">
        <f>'Data Tables'!B4</f>
        <v>IA</v>
      </c>
      <c r="D4" s="28" t="s">
        <v>67</v>
      </c>
      <c r="E4" s="29">
        <v>36</v>
      </c>
      <c r="F4" s="29" t="s">
        <v>65</v>
      </c>
      <c r="G4" s="30">
        <v>10</v>
      </c>
      <c r="H4" s="28" t="s">
        <v>65</v>
      </c>
      <c r="I4" s="28" t="s">
        <v>65</v>
      </c>
      <c r="J4" s="30">
        <v>75</v>
      </c>
    </row>
    <row r="5" spans="2:10" ht="13" x14ac:dyDescent="0.3">
      <c r="B5" s="1" t="str">
        <f>'Data Tables'!A5</f>
        <v>P2</v>
      </c>
      <c r="C5" s="56" t="str">
        <f>'Data Tables'!B5</f>
        <v>KM</v>
      </c>
      <c r="D5" s="28" t="s">
        <v>67</v>
      </c>
      <c r="E5" s="29">
        <v>26</v>
      </c>
      <c r="F5" s="29" t="s">
        <v>73</v>
      </c>
      <c r="G5" s="30">
        <v>10</v>
      </c>
      <c r="H5" s="28" t="s">
        <v>65</v>
      </c>
      <c r="I5" s="28" t="s">
        <v>65</v>
      </c>
      <c r="J5" s="30">
        <v>100</v>
      </c>
    </row>
    <row r="6" spans="2:10" ht="13" x14ac:dyDescent="0.3">
      <c r="B6" s="1" t="str">
        <f>'Data Tables'!A6</f>
        <v>P3</v>
      </c>
      <c r="C6" s="56" t="str">
        <f>'Data Tables'!B6</f>
        <v>EE</v>
      </c>
      <c r="D6" s="52" t="s">
        <v>74</v>
      </c>
      <c r="E6" s="29"/>
      <c r="F6" s="29" t="s">
        <v>73</v>
      </c>
      <c r="G6" s="30">
        <v>8</v>
      </c>
      <c r="H6" s="28" t="s">
        <v>65</v>
      </c>
      <c r="I6" s="28" t="s">
        <v>65</v>
      </c>
      <c r="J6" s="30">
        <v>1</v>
      </c>
    </row>
    <row r="7" spans="2:10" ht="13" x14ac:dyDescent="0.3">
      <c r="B7" s="1" t="str">
        <f>'Data Tables'!A7</f>
        <v>P4</v>
      </c>
      <c r="C7" s="56" t="str">
        <f>'Data Tables'!B7</f>
        <v>EM</v>
      </c>
      <c r="D7" s="52" t="s">
        <v>74</v>
      </c>
      <c r="E7" s="29"/>
      <c r="F7" s="29" t="s">
        <v>65</v>
      </c>
      <c r="G7" s="30">
        <v>7</v>
      </c>
      <c r="H7" s="28" t="s">
        <v>65</v>
      </c>
      <c r="I7" s="28" t="s">
        <v>65</v>
      </c>
      <c r="J7" s="30">
        <v>20</v>
      </c>
    </row>
    <row r="8" spans="2:10" ht="13" x14ac:dyDescent="0.3">
      <c r="B8" s="1" t="str">
        <f>'Data Tables'!A8</f>
        <v>P5</v>
      </c>
      <c r="C8" s="56" t="str">
        <f>'Data Tables'!B8</f>
        <v>JL</v>
      </c>
      <c r="D8" s="52" t="s">
        <v>67</v>
      </c>
      <c r="E8" s="29">
        <v>28</v>
      </c>
      <c r="F8" s="29" t="s">
        <v>73</v>
      </c>
      <c r="G8" s="30">
        <v>8</v>
      </c>
      <c r="H8" s="28" t="s">
        <v>65</v>
      </c>
      <c r="I8" s="28" t="s">
        <v>65</v>
      </c>
      <c r="J8" s="30">
        <v>50</v>
      </c>
    </row>
    <row r="9" spans="2:10" ht="13" x14ac:dyDescent="0.3">
      <c r="B9" s="1" t="str">
        <f>'Data Tables'!A9</f>
        <v>P6</v>
      </c>
      <c r="C9" s="56" t="str">
        <f>'Data Tables'!B9</f>
        <v>HK</v>
      </c>
      <c r="D9" s="52" t="s">
        <v>74</v>
      </c>
      <c r="E9" s="29">
        <v>39</v>
      </c>
      <c r="F9" s="29" t="s">
        <v>73</v>
      </c>
      <c r="G9" s="30">
        <v>14</v>
      </c>
      <c r="H9" s="28" t="s">
        <v>65</v>
      </c>
      <c r="I9" s="28" t="s">
        <v>65</v>
      </c>
      <c r="J9" s="30">
        <v>20</v>
      </c>
    </row>
    <row r="10" spans="2:10" ht="13" x14ac:dyDescent="0.3">
      <c r="B10" s="1" t="str">
        <f>'Data Tables'!A10</f>
        <v>P7</v>
      </c>
      <c r="C10" s="56" t="str">
        <f>'Data Tables'!B10</f>
        <v>EC</v>
      </c>
      <c r="D10" s="52" t="s">
        <v>74</v>
      </c>
      <c r="E10" s="29">
        <v>29</v>
      </c>
      <c r="F10" s="29" t="s">
        <v>65</v>
      </c>
      <c r="G10" s="30">
        <v>11</v>
      </c>
      <c r="H10" s="28" t="s">
        <v>65</v>
      </c>
      <c r="I10" s="28" t="s">
        <v>65</v>
      </c>
      <c r="J10" s="30">
        <v>50</v>
      </c>
    </row>
    <row r="11" spans="2:10" ht="13" x14ac:dyDescent="0.3">
      <c r="B11" s="1" t="str">
        <f>'Data Tables'!A11</f>
        <v>P8</v>
      </c>
      <c r="C11" s="56" t="str">
        <f>'Data Tables'!B11</f>
        <v>KO</v>
      </c>
      <c r="D11" s="52" t="s">
        <v>67</v>
      </c>
      <c r="E11" s="29">
        <v>38</v>
      </c>
      <c r="F11" s="29" t="s">
        <v>73</v>
      </c>
      <c r="G11" s="30">
        <v>10</v>
      </c>
      <c r="H11" s="28" t="s">
        <v>65</v>
      </c>
      <c r="I11" s="28" t="s">
        <v>65</v>
      </c>
      <c r="J11" s="30">
        <v>30</v>
      </c>
    </row>
    <row r="12" spans="2:10" ht="13" x14ac:dyDescent="0.3">
      <c r="B12" s="1" t="str">
        <f>'Data Tables'!A12</f>
        <v>P9</v>
      </c>
      <c r="C12" s="56" t="str">
        <f>'Data Tables'!B12</f>
        <v>NE</v>
      </c>
      <c r="D12" s="52"/>
      <c r="E12" s="29">
        <v>39</v>
      </c>
      <c r="F12" s="29" t="s">
        <v>65</v>
      </c>
      <c r="G12" s="30">
        <v>8</v>
      </c>
      <c r="H12" s="28" t="s">
        <v>65</v>
      </c>
      <c r="I12" s="28" t="s">
        <v>65</v>
      </c>
      <c r="J12" s="30">
        <v>10</v>
      </c>
    </row>
    <row r="13" spans="2:10" ht="13" x14ac:dyDescent="0.3">
      <c r="B13" s="1" t="str">
        <f>'Data Tables'!A13</f>
        <v>P10</v>
      </c>
      <c r="C13" s="56" t="str">
        <f>'Data Tables'!B13</f>
        <v>HP</v>
      </c>
      <c r="D13" s="52" t="s">
        <v>74</v>
      </c>
      <c r="E13" s="29">
        <v>27</v>
      </c>
      <c r="F13" s="29" t="s">
        <v>65</v>
      </c>
      <c r="G13" s="30">
        <v>8</v>
      </c>
      <c r="H13" s="28" t="s">
        <v>65</v>
      </c>
      <c r="I13" s="28" t="s">
        <v>65</v>
      </c>
      <c r="J13" s="30">
        <v>100</v>
      </c>
    </row>
    <row r="14" spans="2:10" ht="13" x14ac:dyDescent="0.3">
      <c r="B14" s="1" t="str">
        <f>'Data Tables'!A14</f>
        <v>P11</v>
      </c>
      <c r="C14" s="56" t="str">
        <f>'Data Tables'!B14</f>
        <v>SJG</v>
      </c>
      <c r="D14" s="52" t="s">
        <v>67</v>
      </c>
      <c r="E14" s="29">
        <v>27</v>
      </c>
      <c r="F14" s="29" t="s">
        <v>65</v>
      </c>
      <c r="G14" s="30">
        <v>7.5</v>
      </c>
      <c r="H14" s="28" t="s">
        <v>65</v>
      </c>
      <c r="I14" s="28" t="s">
        <v>65</v>
      </c>
      <c r="J14" s="30">
        <v>10</v>
      </c>
    </row>
    <row r="15" spans="2:10" ht="13" x14ac:dyDescent="0.3">
      <c r="B15" s="1" t="str">
        <f>'Data Tables'!A15</f>
        <v>P12</v>
      </c>
      <c r="C15" s="56" t="str">
        <f>'Data Tables'!B15</f>
        <v>KM2</v>
      </c>
      <c r="D15" s="52" t="s">
        <v>74</v>
      </c>
      <c r="E15" s="29">
        <v>38</v>
      </c>
      <c r="F15" s="29" t="s">
        <v>65</v>
      </c>
      <c r="G15" s="30">
        <v>3</v>
      </c>
      <c r="H15" s="28" t="s">
        <v>65</v>
      </c>
      <c r="I15" s="28" t="s">
        <v>65</v>
      </c>
      <c r="J15" s="30">
        <v>35</v>
      </c>
    </row>
    <row r="16" spans="2:10" ht="13" x14ac:dyDescent="0.3">
      <c r="B16" s="1" t="str">
        <f>'Data Tables'!A16</f>
        <v>P13</v>
      </c>
      <c r="C16" s="56" t="str">
        <f>'Data Tables'!B16</f>
        <v>TR</v>
      </c>
      <c r="D16" s="52" t="s">
        <v>67</v>
      </c>
      <c r="E16" s="29">
        <v>30</v>
      </c>
      <c r="F16" s="29" t="s">
        <v>65</v>
      </c>
      <c r="G16" s="30">
        <v>8</v>
      </c>
      <c r="H16" s="28" t="s">
        <v>65</v>
      </c>
      <c r="I16" s="28" t="s">
        <v>65</v>
      </c>
      <c r="J16" s="30">
        <v>30</v>
      </c>
    </row>
    <row r="17" spans="2:10" ht="13" x14ac:dyDescent="0.3">
      <c r="B17" s="1" t="str">
        <f>'Data Tables'!A17</f>
        <v>P14</v>
      </c>
      <c r="C17" s="56" t="str">
        <f>'Data Tables'!B17</f>
        <v>TG</v>
      </c>
      <c r="D17" s="52" t="s">
        <v>67</v>
      </c>
      <c r="E17" s="29">
        <v>27</v>
      </c>
      <c r="F17" s="29" t="s">
        <v>65</v>
      </c>
      <c r="G17" s="30">
        <v>10</v>
      </c>
      <c r="H17" s="28" t="s">
        <v>65</v>
      </c>
      <c r="I17" s="28" t="s">
        <v>65</v>
      </c>
      <c r="J17" s="30">
        <v>50</v>
      </c>
    </row>
    <row r="18" spans="2:10" ht="13" x14ac:dyDescent="0.3">
      <c r="B18" s="1" t="str">
        <f>'Data Tables'!A18</f>
        <v>P15</v>
      </c>
      <c r="C18" s="56" t="str">
        <f>'Data Tables'!B18</f>
        <v>CR</v>
      </c>
      <c r="D18" s="52" t="s">
        <v>67</v>
      </c>
      <c r="E18" s="29">
        <v>35</v>
      </c>
      <c r="F18" s="29" t="s">
        <v>65</v>
      </c>
      <c r="G18" s="30">
        <v>16</v>
      </c>
      <c r="H18" s="28" t="s">
        <v>65</v>
      </c>
      <c r="I18" s="28" t="s">
        <v>65</v>
      </c>
      <c r="J18" s="30">
        <v>40</v>
      </c>
    </row>
    <row r="19" spans="2:10" ht="13" x14ac:dyDescent="0.3">
      <c r="B19" s="1" t="str">
        <f>'Data Tables'!A19</f>
        <v>P16</v>
      </c>
      <c r="C19" s="56" t="str">
        <f>'Data Tables'!B19</f>
        <v>ML</v>
      </c>
      <c r="D19" s="52" t="s">
        <v>74</v>
      </c>
      <c r="E19" s="29">
        <v>23</v>
      </c>
      <c r="F19" s="29" t="s">
        <v>73</v>
      </c>
      <c r="G19" s="30">
        <v>12</v>
      </c>
      <c r="H19" s="28" t="s">
        <v>65</v>
      </c>
      <c r="I19" s="28" t="s">
        <v>65</v>
      </c>
      <c r="J19" s="30">
        <v>50</v>
      </c>
    </row>
    <row r="20" spans="2:10" ht="13" x14ac:dyDescent="0.3">
      <c r="B20" s="1" t="str">
        <f>'Data Tables'!A20</f>
        <v>P17</v>
      </c>
      <c r="C20" s="56" t="str">
        <f>'Data Tables'!B20</f>
        <v>KT</v>
      </c>
      <c r="D20" s="52" t="s">
        <v>74</v>
      </c>
      <c r="E20" s="29">
        <v>27</v>
      </c>
      <c r="F20" s="29" t="s">
        <v>73</v>
      </c>
      <c r="G20" s="30">
        <v>11</v>
      </c>
      <c r="H20" s="28" t="s">
        <v>65</v>
      </c>
      <c r="I20" s="28" t="s">
        <v>65</v>
      </c>
      <c r="J20" s="30">
        <v>10</v>
      </c>
    </row>
    <row r="21" spans="2:10" ht="13" x14ac:dyDescent="0.3">
      <c r="B21" s="1" t="str">
        <f>'Data Tables'!A21</f>
        <v>P18</v>
      </c>
      <c r="C21" s="56" t="str">
        <f>'Data Tables'!B21</f>
        <v>SBN</v>
      </c>
      <c r="D21" s="52" t="s">
        <v>74</v>
      </c>
      <c r="E21" s="29">
        <v>40</v>
      </c>
      <c r="F21" s="29" t="s">
        <v>73</v>
      </c>
      <c r="G21" s="30">
        <v>13</v>
      </c>
      <c r="H21" s="28" t="s">
        <v>65</v>
      </c>
      <c r="I21" s="28" t="s">
        <v>65</v>
      </c>
      <c r="J21" s="30">
        <v>30</v>
      </c>
    </row>
    <row r="22" spans="2:10" ht="13" x14ac:dyDescent="0.3">
      <c r="B22" s="1" t="str">
        <f>'Data Tables'!A22</f>
        <v>P19</v>
      </c>
      <c r="C22" s="56" t="str">
        <f>'Data Tables'!B22</f>
        <v>YT</v>
      </c>
      <c r="D22" s="52" t="s">
        <v>74</v>
      </c>
      <c r="E22" s="29">
        <v>35</v>
      </c>
      <c r="F22" s="29" t="s">
        <v>73</v>
      </c>
      <c r="G22" s="30">
        <v>8</v>
      </c>
      <c r="H22" s="28" t="s">
        <v>65</v>
      </c>
      <c r="I22" s="28" t="s">
        <v>65</v>
      </c>
      <c r="J22" s="30">
        <v>35</v>
      </c>
    </row>
    <row r="23" spans="2:10" ht="13" x14ac:dyDescent="0.3">
      <c r="B23" s="1" t="str">
        <f>'Data Tables'!A23</f>
        <v>P20</v>
      </c>
      <c r="C23" s="56" t="str">
        <f>'Data Tables'!B23</f>
        <v>JC</v>
      </c>
      <c r="D23" s="52" t="s">
        <v>74</v>
      </c>
      <c r="E23" s="29">
        <v>43</v>
      </c>
      <c r="F23" s="29" t="s">
        <v>65</v>
      </c>
      <c r="G23" s="30">
        <v>10</v>
      </c>
      <c r="H23" s="28" t="s">
        <v>65</v>
      </c>
      <c r="I23" s="28" t="s">
        <v>65</v>
      </c>
      <c r="J23" s="30">
        <v>18</v>
      </c>
    </row>
    <row r="24" spans="2:10" ht="13" x14ac:dyDescent="0.3">
      <c r="B24" s="1" t="str">
        <f>'Data Tables'!A24</f>
        <v>P21</v>
      </c>
      <c r="C24" s="56" t="str">
        <f>'Data Tables'!B24</f>
        <v>AB</v>
      </c>
      <c r="D24" s="52" t="s">
        <v>74</v>
      </c>
      <c r="E24" s="29">
        <v>41</v>
      </c>
      <c r="F24" s="29" t="s">
        <v>73</v>
      </c>
      <c r="G24" s="30">
        <v>12</v>
      </c>
      <c r="H24" s="28" t="s">
        <v>65</v>
      </c>
      <c r="I24" s="28" t="s">
        <v>65</v>
      </c>
      <c r="J24" s="30">
        <v>10</v>
      </c>
    </row>
    <row r="25" spans="2:10" ht="13" x14ac:dyDescent="0.3">
      <c r="B25" s="1" t="str">
        <f>'Data Tables'!A25</f>
        <v>P22</v>
      </c>
      <c r="C25" s="56" t="str">
        <f>'Data Tables'!B25</f>
        <v>SH</v>
      </c>
      <c r="D25" s="51" t="s">
        <v>74</v>
      </c>
      <c r="E25" s="29">
        <v>54</v>
      </c>
      <c r="F25" s="29" t="s">
        <v>73</v>
      </c>
      <c r="G25" s="30">
        <v>8</v>
      </c>
      <c r="H25" s="28" t="s">
        <v>65</v>
      </c>
      <c r="I25" s="28" t="s">
        <v>65</v>
      </c>
      <c r="J25" s="30">
        <v>12</v>
      </c>
    </row>
    <row r="26" spans="2:10" ht="13" x14ac:dyDescent="0.3">
      <c r="B26" s="1" t="str">
        <f>'Data Tables'!A26</f>
        <v>P23</v>
      </c>
      <c r="C26" s="56" t="str">
        <f>'Data Tables'!B26</f>
        <v>DK</v>
      </c>
      <c r="D26" s="28" t="s">
        <v>74</v>
      </c>
      <c r="E26" s="29">
        <v>25</v>
      </c>
      <c r="F26" s="29" t="s">
        <v>73</v>
      </c>
      <c r="G26" s="30">
        <v>9</v>
      </c>
      <c r="H26" s="28" t="s">
        <v>65</v>
      </c>
      <c r="I26" s="28" t="s">
        <v>65</v>
      </c>
      <c r="J26" s="30">
        <v>130</v>
      </c>
    </row>
    <row r="27" spans="2:10" ht="13" x14ac:dyDescent="0.3">
      <c r="B27" s="1" t="str">
        <f>'Data Tables'!A27</f>
        <v>P24</v>
      </c>
      <c r="C27" s="56" t="str">
        <f>'Data Tables'!B27</f>
        <v>XQ</v>
      </c>
      <c r="D27" s="28" t="s">
        <v>74</v>
      </c>
      <c r="E27" s="29"/>
      <c r="F27" s="29" t="s">
        <v>73</v>
      </c>
      <c r="G27" s="30">
        <v>10</v>
      </c>
      <c r="H27" s="28" t="s">
        <v>65</v>
      </c>
      <c r="I27" s="28" t="s">
        <v>65</v>
      </c>
      <c r="J27" s="30">
        <v>120</v>
      </c>
    </row>
    <row r="28" spans="2:10" ht="13" x14ac:dyDescent="0.3">
      <c r="B28" s="1" t="str">
        <f>'Data Tables'!A28</f>
        <v>P25</v>
      </c>
      <c r="C28" s="56" t="str">
        <f>'Data Tables'!B28</f>
        <v>H</v>
      </c>
      <c r="D28" s="28" t="s">
        <v>74</v>
      </c>
      <c r="E28" s="29">
        <v>24</v>
      </c>
      <c r="F28" s="29" t="s">
        <v>73</v>
      </c>
      <c r="G28" s="30">
        <v>2.5</v>
      </c>
      <c r="H28" s="28" t="s">
        <v>65</v>
      </c>
      <c r="I28" s="28" t="s">
        <v>65</v>
      </c>
      <c r="J28" s="30">
        <v>20</v>
      </c>
    </row>
    <row r="29" spans="2:10" ht="13" x14ac:dyDescent="0.3">
      <c r="B29" s="1" t="str">
        <f>'Data Tables'!A29</f>
        <v>P26</v>
      </c>
      <c r="C29" s="56" t="str">
        <f>'Data Tables'!B29</f>
        <v>LL</v>
      </c>
      <c r="D29" s="28" t="s">
        <v>74</v>
      </c>
      <c r="E29" s="29">
        <v>29</v>
      </c>
      <c r="F29" s="29" t="s">
        <v>73</v>
      </c>
      <c r="G29" s="30">
        <v>4</v>
      </c>
      <c r="H29" s="28" t="s">
        <v>65</v>
      </c>
      <c r="I29" s="28" t="s">
        <v>65</v>
      </c>
      <c r="J29" s="30">
        <v>60</v>
      </c>
    </row>
    <row r="30" spans="2:10" ht="13" x14ac:dyDescent="0.3">
      <c r="B30" s="1" t="str">
        <f>'Data Tables'!A30</f>
        <v>P27</v>
      </c>
      <c r="C30" s="56" t="str">
        <f>'Data Tables'!B30</f>
        <v>BH</v>
      </c>
      <c r="D30" s="28" t="s">
        <v>67</v>
      </c>
      <c r="E30" s="29">
        <v>34</v>
      </c>
      <c r="F30" s="29" t="s">
        <v>73</v>
      </c>
      <c r="G30" s="30">
        <v>5</v>
      </c>
      <c r="H30" s="28" t="s">
        <v>65</v>
      </c>
      <c r="I30" s="28" t="s">
        <v>65</v>
      </c>
      <c r="J30" s="30">
        <v>100</v>
      </c>
    </row>
    <row r="31" spans="2:10" ht="13" x14ac:dyDescent="0.3">
      <c r="B31" s="1" t="str">
        <f>'Data Tables'!A31</f>
        <v>P28</v>
      </c>
      <c r="C31" s="56" t="str">
        <f>'Data Tables'!B31</f>
        <v>STM</v>
      </c>
      <c r="D31" s="28" t="s">
        <v>67</v>
      </c>
      <c r="E31" s="29">
        <v>32</v>
      </c>
      <c r="F31" s="29" t="s">
        <v>73</v>
      </c>
      <c r="G31" s="30">
        <v>6</v>
      </c>
      <c r="H31" s="28" t="s">
        <v>65</v>
      </c>
      <c r="I31" s="28" t="s">
        <v>65</v>
      </c>
      <c r="J31" s="30">
        <v>80</v>
      </c>
    </row>
    <row r="32" spans="2:10" ht="13" x14ac:dyDescent="0.3">
      <c r="B32" s="1" t="str">
        <f>'Data Tables'!A32</f>
        <v>P29</v>
      </c>
      <c r="C32" s="56" t="str">
        <f>'Data Tables'!B32</f>
        <v>SS</v>
      </c>
      <c r="D32" s="28" t="s">
        <v>74</v>
      </c>
      <c r="E32" s="29">
        <v>29</v>
      </c>
      <c r="F32" s="29" t="s">
        <v>73</v>
      </c>
      <c r="G32" s="30">
        <v>9</v>
      </c>
      <c r="H32" s="28" t="s">
        <v>65</v>
      </c>
      <c r="I32" s="28" t="s">
        <v>65</v>
      </c>
      <c r="J32" s="30">
        <v>100</v>
      </c>
    </row>
    <row r="33" spans="2:10" ht="13" x14ac:dyDescent="0.3">
      <c r="B33" s="1" t="str">
        <f>'Data Tables'!A33</f>
        <v>P30</v>
      </c>
      <c r="C33" s="56" t="str">
        <f>'Data Tables'!B33</f>
        <v>RGS</v>
      </c>
      <c r="D33" s="28" t="s">
        <v>67</v>
      </c>
      <c r="E33" s="29">
        <v>27</v>
      </c>
      <c r="F33" s="29" t="s">
        <v>65</v>
      </c>
      <c r="G33" s="30">
        <v>9</v>
      </c>
      <c r="H33" s="28" t="s">
        <v>65</v>
      </c>
      <c r="I33" s="28" t="s">
        <v>65</v>
      </c>
      <c r="J33" s="30">
        <v>70</v>
      </c>
    </row>
    <row r="34" spans="2:10" ht="13" x14ac:dyDescent="0.3">
      <c r="B34" s="1" t="str">
        <f>'Data Tables'!A34</f>
        <v>P31</v>
      </c>
      <c r="C34" s="56" t="str">
        <f>'Data Tables'!B34</f>
        <v>AI</v>
      </c>
      <c r="D34" s="28" t="s">
        <v>67</v>
      </c>
      <c r="E34" s="29">
        <v>26</v>
      </c>
      <c r="F34" s="29" t="s">
        <v>73</v>
      </c>
      <c r="G34" s="30">
        <v>10</v>
      </c>
      <c r="H34" s="28" t="s">
        <v>65</v>
      </c>
      <c r="I34" s="28" t="s">
        <v>65</v>
      </c>
      <c r="J34" s="30">
        <v>30</v>
      </c>
    </row>
    <row r="35" spans="2:10" ht="13" x14ac:dyDescent="0.3">
      <c r="B35" s="1" t="str">
        <f>'Data Tables'!A35</f>
        <v>P32</v>
      </c>
      <c r="C35" s="56" t="str">
        <f>'Data Tables'!B35</f>
        <v>NB</v>
      </c>
      <c r="D35" s="28" t="s">
        <v>74</v>
      </c>
      <c r="E35" s="29">
        <v>45</v>
      </c>
      <c r="F35" s="29" t="s">
        <v>73</v>
      </c>
      <c r="G35" s="30">
        <v>10</v>
      </c>
      <c r="H35" s="28" t="s">
        <v>65</v>
      </c>
      <c r="I35" s="28" t="s">
        <v>65</v>
      </c>
      <c r="J35" s="30">
        <v>50</v>
      </c>
    </row>
    <row r="36" spans="2:10" x14ac:dyDescent="0.25">
      <c r="B36" s="59" t="s">
        <v>23</v>
      </c>
      <c r="C36" s="59"/>
      <c r="D36" s="45">
        <f xml:space="preserve"> ROW(D36)-ROW(D4)-COUNTBLANK(D4:D35)</f>
        <v>31</v>
      </c>
      <c r="E36" s="45">
        <f xml:space="preserve"> ROW(E36)-ROW(E4)-COUNTBLANK(E4:E35)</f>
        <v>29</v>
      </c>
      <c r="F36" s="45">
        <f xml:space="preserve"> ROW(F36)-ROW(F4)-COUNTBLANK(F4:F35)</f>
        <v>32</v>
      </c>
      <c r="G36" s="45">
        <f xml:space="preserve"> ROW(G36)-ROW(G4)-COUNTBLANK(G4:G35)</f>
        <v>32</v>
      </c>
      <c r="H36" s="45">
        <f xml:space="preserve"> ROW(H36)-ROW(H4)-COUNTBLANK(H4:H35)</f>
        <v>32</v>
      </c>
      <c r="I36" s="45">
        <f xml:space="preserve"> ROW(I36)-ROW(I4)-COUNTBLANK(I4:I35)</f>
        <v>32</v>
      </c>
      <c r="J36" s="45">
        <f xml:space="preserve"> ROW(J36)-ROW(J4)-COUNTBLANK(J4:J35)</f>
        <v>32</v>
      </c>
    </row>
    <row r="37" spans="2:10" x14ac:dyDescent="0.25">
      <c r="B37" s="59" t="s">
        <v>24</v>
      </c>
      <c r="C37" s="59"/>
      <c r="D37" s="5">
        <f>COUNTIF(D4:D35,D39)</f>
        <v>12</v>
      </c>
      <c r="E37" s="25">
        <f>SUM(E4:E35)</f>
        <v>953</v>
      </c>
      <c r="F37" s="25">
        <f>COUNTIF(F4:F35,F39)</f>
        <v>12</v>
      </c>
      <c r="G37" s="25">
        <f>SUM(G4:G35)</f>
        <v>287</v>
      </c>
      <c r="H37" s="5">
        <f>COUNTIF(H4:H35,H39)</f>
        <v>32</v>
      </c>
      <c r="I37" s="5">
        <f>COUNTIF(I4:I35,I39)</f>
        <v>32</v>
      </c>
      <c r="J37" s="25">
        <f>SUM(J4:J35)</f>
        <v>1546</v>
      </c>
    </row>
    <row r="38" spans="2:10" ht="15.5" x14ac:dyDescent="0.35">
      <c r="B38" s="72" t="s">
        <v>25</v>
      </c>
      <c r="C38" s="72"/>
      <c r="D38" s="41">
        <f t="shared" ref="D38:J38" si="0">D37/D36</f>
        <v>0.38709677419354838</v>
      </c>
      <c r="E38" s="42">
        <f t="shared" si="0"/>
        <v>32.862068965517238</v>
      </c>
      <c r="F38" s="41">
        <f t="shared" si="0"/>
        <v>0.375</v>
      </c>
      <c r="G38" s="42">
        <f t="shared" si="0"/>
        <v>8.96875</v>
      </c>
      <c r="H38" s="41">
        <f t="shared" si="0"/>
        <v>1</v>
      </c>
      <c r="I38" s="41">
        <f t="shared" si="0"/>
        <v>1</v>
      </c>
      <c r="J38" s="42">
        <f t="shared" si="0"/>
        <v>48.3125</v>
      </c>
    </row>
    <row r="39" spans="2:10" ht="15.5" x14ac:dyDescent="0.35">
      <c r="B39" s="72" t="s">
        <v>26</v>
      </c>
      <c r="C39" s="72"/>
      <c r="D39" s="40" t="s">
        <v>67</v>
      </c>
      <c r="E39" s="40" t="s">
        <v>36</v>
      </c>
      <c r="F39" s="40" t="s">
        <v>65</v>
      </c>
      <c r="G39" s="40" t="s">
        <v>38</v>
      </c>
      <c r="H39" s="40" t="s">
        <v>65</v>
      </c>
      <c r="I39" s="40" t="s">
        <v>65</v>
      </c>
      <c r="J39" s="40" t="s">
        <v>37</v>
      </c>
    </row>
  </sheetData>
  <mergeCells count="4">
    <mergeCell ref="B36:C36"/>
    <mergeCell ref="B37:C37"/>
    <mergeCell ref="B38:C38"/>
    <mergeCell ref="B39:C39"/>
  </mergeCells>
  <phoneticPr fontId="0" type="noConversion"/>
  <pageMargins left="0.75" right="0.75" top="1" bottom="1" header="0.5" footer="0.5"/>
  <pageSetup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U62"/>
  <sheetViews>
    <sheetView zoomScaleNormal="100" workbookViewId="0">
      <selection activeCell="T21" sqref="T21:U35"/>
    </sheetView>
  </sheetViews>
  <sheetFormatPr defaultColWidth="9.08984375" defaultRowHeight="12.5" x14ac:dyDescent="0.25"/>
  <cols>
    <col min="1" max="1" width="10.81640625" customWidth="1"/>
    <col min="2" max="2" width="12.453125" customWidth="1"/>
    <col min="3" max="3" width="12.08984375" customWidth="1"/>
    <col min="4" max="4" width="9.81640625" bestFit="1" customWidth="1"/>
    <col min="5" max="5" width="8.453125" customWidth="1"/>
    <col min="6" max="6" width="6" customWidth="1"/>
    <col min="7" max="7" width="11.453125" customWidth="1"/>
    <col min="8" max="8" width="12.453125" customWidth="1"/>
    <col min="9" max="9" width="14.81640625" customWidth="1"/>
    <col min="10" max="11" width="15" customWidth="1"/>
    <col min="13" max="13" width="17.81640625" customWidth="1"/>
    <col min="14" max="18" width="11.08984375" customWidth="1"/>
    <col min="19" max="19" width="16.453125" customWidth="1"/>
  </cols>
  <sheetData>
    <row r="1" spans="1:21" ht="15.5" x14ac:dyDescent="0.35">
      <c r="B1" s="72" t="s">
        <v>30</v>
      </c>
      <c r="C1" s="72"/>
      <c r="D1" s="72"/>
      <c r="E1" s="72" t="s">
        <v>31</v>
      </c>
      <c r="F1" s="72"/>
      <c r="G1" s="72"/>
      <c r="H1" s="72"/>
      <c r="I1" s="72"/>
      <c r="J1" s="72"/>
      <c r="K1" s="72"/>
      <c r="N1" s="76" t="s">
        <v>34</v>
      </c>
      <c r="O1" s="77"/>
      <c r="T1" s="76" t="s">
        <v>35</v>
      </c>
      <c r="U1" s="77"/>
    </row>
    <row r="2" spans="1:21" ht="16.5" customHeight="1" x14ac:dyDescent="0.25">
      <c r="A2" s="73" t="s">
        <v>0</v>
      </c>
      <c r="B2" s="73" t="s">
        <v>19</v>
      </c>
      <c r="C2" s="73"/>
      <c r="D2" s="73"/>
      <c r="E2" s="74" t="str">
        <f>Questionnaire!D3</f>
        <v>Sex (M/F)</v>
      </c>
      <c r="F2" s="74" t="str">
        <f>Questionnaire!E3</f>
        <v>Age</v>
      </c>
      <c r="G2" s="74" t="str">
        <f>Questionnaire!F3</f>
        <v>English as
1st language (Y/N)</v>
      </c>
      <c r="H2" s="74" t="str">
        <f>Questionnaire!G3</f>
        <v>Hours of computer use per day?</v>
      </c>
      <c r="I2" s="74" t="str">
        <f>Questionnaire!H3</f>
        <v>Do you regularly use a mobile phone? (Y/N)</v>
      </c>
      <c r="J2" s="74" t="str">
        <f>Questionnaire!I3</f>
        <v>Do you send text messages on a mobile phone? (Y/N)</v>
      </c>
      <c r="K2" s="74" t="str">
        <f>Questionnaire!J3</f>
        <v>If yes, how many messages per day?</v>
      </c>
      <c r="N2" s="78"/>
      <c r="O2" s="79"/>
      <c r="P2" s="32"/>
      <c r="Q2" s="32"/>
      <c r="R2" s="32"/>
      <c r="T2" s="78"/>
      <c r="U2" s="79"/>
    </row>
    <row r="3" spans="1:21" ht="36" customHeight="1" x14ac:dyDescent="0.25">
      <c r="A3" s="73"/>
      <c r="B3" s="19" t="s">
        <v>10</v>
      </c>
      <c r="C3" s="48" t="s">
        <v>63</v>
      </c>
      <c r="D3" s="48" t="s">
        <v>71</v>
      </c>
      <c r="E3" s="75"/>
      <c r="F3" s="75"/>
      <c r="G3" s="75"/>
      <c r="H3" s="75"/>
      <c r="I3" s="75"/>
      <c r="J3" s="75"/>
      <c r="K3" s="75"/>
      <c r="N3" s="31" t="s">
        <v>27</v>
      </c>
      <c r="O3" s="31" t="s">
        <v>28</v>
      </c>
      <c r="P3" s="32"/>
      <c r="Q3" s="32"/>
      <c r="R3" s="32"/>
      <c r="T3" s="31" t="s">
        <v>33</v>
      </c>
      <c r="U3" s="31" t="s">
        <v>32</v>
      </c>
    </row>
    <row r="4" spans="1:21" x14ac:dyDescent="0.25">
      <c r="A4" s="1" t="str">
        <f>'Data Tables'!A4</f>
        <v>P1</v>
      </c>
      <c r="B4" s="2">
        <f>'Data Tables'!N40</f>
        <v>21.601130265597966</v>
      </c>
      <c r="C4" s="2">
        <f>'Data Tables'!P40</f>
        <v>8.6320572562100537</v>
      </c>
      <c r="D4" s="2">
        <f>'Data Tables'!R40</f>
        <v>34.570203274985879</v>
      </c>
      <c r="E4" s="21" t="str">
        <f>Questionnaire!D4</f>
        <v>M</v>
      </c>
      <c r="F4" s="22">
        <f>Questionnaire!E4</f>
        <v>36</v>
      </c>
      <c r="G4" s="22" t="str">
        <f>Questionnaire!F4</f>
        <v>Y</v>
      </c>
      <c r="H4" s="22">
        <f>Questionnaire!G4</f>
        <v>10</v>
      </c>
      <c r="I4" s="21" t="str">
        <f>Questionnaire!H4</f>
        <v>Y</v>
      </c>
      <c r="J4" s="21" t="str">
        <f>Questionnaire!I4</f>
        <v>Y</v>
      </c>
      <c r="K4" s="2">
        <f>Questionnaire!J4</f>
        <v>75</v>
      </c>
      <c r="L4" s="12"/>
      <c r="N4" s="2">
        <f>IF($G4="Y",$B4,"")</f>
        <v>21.601130265597966</v>
      </c>
      <c r="O4" s="2" t="str">
        <f>IF($G4="N",$B4,"")</f>
        <v/>
      </c>
      <c r="P4" s="33"/>
      <c r="Q4" s="33"/>
      <c r="R4" s="33"/>
      <c r="T4" s="2" t="str">
        <f>IF($E4="F",$B4,"")</f>
        <v/>
      </c>
      <c r="U4" s="2">
        <f>IF($E4="M",$B4,"")</f>
        <v>21.601130265597966</v>
      </c>
    </row>
    <row r="5" spans="1:21" x14ac:dyDescent="0.25">
      <c r="A5" s="1" t="str">
        <f>'Data Tables'!A5</f>
        <v>P2</v>
      </c>
      <c r="B5" s="2">
        <f>'Data Tables'!N41</f>
        <v>26.31554137039431</v>
      </c>
      <c r="C5" s="2">
        <f>'Data Tables'!P41</f>
        <v>15.561302521008404</v>
      </c>
      <c r="D5" s="2">
        <f>'Data Tables'!R41</f>
        <v>37.069780219780213</v>
      </c>
      <c r="E5" s="21" t="str">
        <f>Questionnaire!D5</f>
        <v>M</v>
      </c>
      <c r="F5" s="22">
        <f>Questionnaire!E5</f>
        <v>26</v>
      </c>
      <c r="G5" s="22" t="str">
        <f>Questionnaire!F5</f>
        <v>N</v>
      </c>
      <c r="H5" s="22">
        <f>Questionnaire!G5</f>
        <v>10</v>
      </c>
      <c r="I5" s="21" t="str">
        <f>Questionnaire!H5</f>
        <v>Y</v>
      </c>
      <c r="J5" s="21" t="str">
        <f>Questionnaire!I5</f>
        <v>Y</v>
      </c>
      <c r="K5" s="2">
        <f>Questionnaire!J5</f>
        <v>100</v>
      </c>
      <c r="L5" s="12"/>
      <c r="N5" s="2" t="str">
        <f t="shared" ref="N5:N35" si="0">IF($G5="Y",$B5,"")</f>
        <v/>
      </c>
      <c r="O5" s="2">
        <f t="shared" ref="O5:O35" si="1">IF($G5="N",$B5,"")</f>
        <v>26.31554137039431</v>
      </c>
      <c r="P5" s="33"/>
      <c r="Q5" s="33"/>
      <c r="R5" s="33"/>
      <c r="T5" s="2" t="str">
        <f t="shared" ref="T5:T35" si="2">IF($E5="F",$B5,"")</f>
        <v/>
      </c>
      <c r="U5" s="2">
        <f t="shared" ref="U5:U35" si="3">IF($E5="M",$B5,"")</f>
        <v>26.31554137039431</v>
      </c>
    </row>
    <row r="6" spans="1:21" x14ac:dyDescent="0.25">
      <c r="A6" s="1" t="str">
        <f>'Data Tables'!A6</f>
        <v>P3</v>
      </c>
      <c r="B6" s="2">
        <f>'Data Tables'!N42</f>
        <v>17.585304816094293</v>
      </c>
      <c r="C6" s="2">
        <f>'Data Tables'!P42</f>
        <v>9.0117374517374511</v>
      </c>
      <c r="D6" s="2">
        <f>'Data Tables'!R42</f>
        <v>26.15887218045113</v>
      </c>
      <c r="E6" s="21" t="str">
        <f>Questionnaire!D6</f>
        <v>F</v>
      </c>
      <c r="F6" s="22">
        <f>Questionnaire!E6</f>
        <v>0</v>
      </c>
      <c r="G6" s="22" t="str">
        <f>Questionnaire!F6</f>
        <v>N</v>
      </c>
      <c r="H6" s="22">
        <f>Questionnaire!G6</f>
        <v>8</v>
      </c>
      <c r="I6" s="21" t="str">
        <f>Questionnaire!H6</f>
        <v>Y</v>
      </c>
      <c r="J6" s="21" t="str">
        <f>Questionnaire!I6</f>
        <v>Y</v>
      </c>
      <c r="K6" s="2">
        <f>Questionnaire!J6</f>
        <v>1</v>
      </c>
      <c r="L6" s="12"/>
      <c r="N6" s="2" t="str">
        <f t="shared" si="0"/>
        <v/>
      </c>
      <c r="O6" s="2">
        <f t="shared" si="1"/>
        <v>17.585304816094293</v>
      </c>
      <c r="P6" s="33"/>
      <c r="Q6" s="33"/>
      <c r="R6" s="33"/>
      <c r="T6" s="2">
        <f t="shared" si="2"/>
        <v>17.585304816094293</v>
      </c>
      <c r="U6" s="2" t="str">
        <f t="shared" si="3"/>
        <v/>
      </c>
    </row>
    <row r="7" spans="1:21" x14ac:dyDescent="0.25">
      <c r="A7" s="1" t="str">
        <f>'Data Tables'!A7</f>
        <v>P4</v>
      </c>
      <c r="B7" s="2">
        <f>'Data Tables'!N43</f>
        <v>21.785515825763504</v>
      </c>
      <c r="C7" s="2">
        <f>'Data Tables'!P43</f>
        <v>9.3875457875457862</v>
      </c>
      <c r="D7" s="2">
        <f>'Data Tables'!R43</f>
        <v>34.183485863981218</v>
      </c>
      <c r="E7" s="21" t="str">
        <f>Questionnaire!D7</f>
        <v>F</v>
      </c>
      <c r="F7" s="22">
        <f>Questionnaire!E7</f>
        <v>0</v>
      </c>
      <c r="G7" s="22" t="str">
        <f>Questionnaire!F7</f>
        <v>Y</v>
      </c>
      <c r="H7" s="22">
        <f>Questionnaire!G7</f>
        <v>7</v>
      </c>
      <c r="I7" s="21" t="str">
        <f>Questionnaire!H7</f>
        <v>Y</v>
      </c>
      <c r="J7" s="21" t="str">
        <f>Questionnaire!I7</f>
        <v>Y</v>
      </c>
      <c r="K7" s="2">
        <f>Questionnaire!J7</f>
        <v>20</v>
      </c>
      <c r="L7" s="12"/>
      <c r="N7" s="2">
        <f t="shared" si="0"/>
        <v>21.785515825763504</v>
      </c>
      <c r="O7" s="2" t="str">
        <f t="shared" si="1"/>
        <v/>
      </c>
      <c r="P7" s="33"/>
      <c r="Q7" s="33"/>
      <c r="R7" s="33"/>
      <c r="T7" s="2">
        <f t="shared" si="2"/>
        <v>21.785515825763504</v>
      </c>
      <c r="U7" s="2" t="str">
        <f t="shared" si="3"/>
        <v/>
      </c>
    </row>
    <row r="8" spans="1:21" x14ac:dyDescent="0.25">
      <c r="A8" s="1" t="str">
        <f>'Data Tables'!A8</f>
        <v>P5</v>
      </c>
      <c r="B8" s="2">
        <f>'Data Tables'!N44</f>
        <v>22.47448964113017</v>
      </c>
      <c r="C8" s="2">
        <f>'Data Tables'!P44</f>
        <v>10.763671112169565</v>
      </c>
      <c r="D8" s="2">
        <f>'Data Tables'!R44</f>
        <v>34.185308170090778</v>
      </c>
      <c r="E8" s="21" t="str">
        <f>Questionnaire!D8</f>
        <v>M</v>
      </c>
      <c r="F8" s="22">
        <f>Questionnaire!E8</f>
        <v>28</v>
      </c>
      <c r="G8" s="22" t="str">
        <f>Questionnaire!F8</f>
        <v>N</v>
      </c>
      <c r="H8" s="22">
        <f>Questionnaire!G8</f>
        <v>8</v>
      </c>
      <c r="I8" s="21" t="str">
        <f>Questionnaire!H8</f>
        <v>Y</v>
      </c>
      <c r="J8" s="21" t="str">
        <f>Questionnaire!I8</f>
        <v>Y</v>
      </c>
      <c r="K8" s="2">
        <f>Questionnaire!J8</f>
        <v>50</v>
      </c>
      <c r="L8" s="12"/>
      <c r="N8" s="2" t="str">
        <f t="shared" si="0"/>
        <v/>
      </c>
      <c r="O8" s="2">
        <f t="shared" si="1"/>
        <v>22.47448964113017</v>
      </c>
      <c r="P8" s="33"/>
      <c r="Q8" s="33"/>
      <c r="R8" s="33"/>
      <c r="T8" s="2" t="str">
        <f t="shared" si="2"/>
        <v/>
      </c>
      <c r="U8" s="2">
        <f t="shared" si="3"/>
        <v>22.47448964113017</v>
      </c>
    </row>
    <row r="9" spans="1:21" x14ac:dyDescent="0.25">
      <c r="A9" s="1" t="str">
        <f>'Data Tables'!A9</f>
        <v>P6</v>
      </c>
      <c r="B9" s="2">
        <f>'Data Tables'!N45</f>
        <v>28.710556884286547</v>
      </c>
      <c r="C9" s="2">
        <f>'Data Tables'!P45</f>
        <v>13.727500714960039</v>
      </c>
      <c r="D9" s="2">
        <f>'Data Tables'!R45</f>
        <v>43.693613053613049</v>
      </c>
      <c r="E9" s="21" t="str">
        <f>Questionnaire!D9</f>
        <v>F</v>
      </c>
      <c r="F9" s="22">
        <f>Questionnaire!E9</f>
        <v>39</v>
      </c>
      <c r="G9" s="22" t="str">
        <f>Questionnaire!F9</f>
        <v>N</v>
      </c>
      <c r="H9" s="22">
        <f>Questionnaire!G9</f>
        <v>14</v>
      </c>
      <c r="I9" s="21" t="str">
        <f>Questionnaire!H9</f>
        <v>Y</v>
      </c>
      <c r="J9" s="21" t="str">
        <f>Questionnaire!I9</f>
        <v>Y</v>
      </c>
      <c r="K9" s="2">
        <f>Questionnaire!J9</f>
        <v>20</v>
      </c>
      <c r="L9" s="12"/>
      <c r="N9" s="2" t="str">
        <f t="shared" si="0"/>
        <v/>
      </c>
      <c r="O9" s="2">
        <f t="shared" si="1"/>
        <v>28.710556884286547</v>
      </c>
      <c r="P9" s="33"/>
      <c r="Q9" s="33"/>
      <c r="R9" s="33"/>
      <c r="T9" s="2">
        <f t="shared" si="2"/>
        <v>28.710556884286547</v>
      </c>
      <c r="U9" s="2" t="str">
        <f t="shared" si="3"/>
        <v/>
      </c>
    </row>
    <row r="10" spans="1:21" x14ac:dyDescent="0.25">
      <c r="A10" s="1" t="str">
        <f>'Data Tables'!A10</f>
        <v>P7</v>
      </c>
      <c r="B10" s="2">
        <f>'Data Tables'!N46</f>
        <v>33.038577744094979</v>
      </c>
      <c r="C10" s="2">
        <f>'Data Tables'!P46</f>
        <v>16.14503427606876</v>
      </c>
      <c r="D10" s="2">
        <f>'Data Tables'!R46</f>
        <v>49.932121212121217</v>
      </c>
      <c r="E10" s="21" t="str">
        <f>Questionnaire!D10</f>
        <v>F</v>
      </c>
      <c r="F10" s="22">
        <f>Questionnaire!E10</f>
        <v>29</v>
      </c>
      <c r="G10" s="22" t="str">
        <f>Questionnaire!F10</f>
        <v>Y</v>
      </c>
      <c r="H10" s="22">
        <f>Questionnaire!G10</f>
        <v>11</v>
      </c>
      <c r="I10" s="21" t="str">
        <f>Questionnaire!H10</f>
        <v>Y</v>
      </c>
      <c r="J10" s="21" t="str">
        <f>Questionnaire!I10</f>
        <v>Y</v>
      </c>
      <c r="K10" s="2">
        <f>Questionnaire!J10</f>
        <v>50</v>
      </c>
      <c r="L10" s="12"/>
      <c r="N10" s="2">
        <f t="shared" si="0"/>
        <v>33.038577744094979</v>
      </c>
      <c r="O10" s="2" t="str">
        <f t="shared" si="1"/>
        <v/>
      </c>
      <c r="P10" s="33"/>
      <c r="Q10" s="33"/>
      <c r="R10" s="33"/>
      <c r="T10" s="2">
        <f t="shared" si="2"/>
        <v>33.038577744094979</v>
      </c>
      <c r="U10" s="2" t="str">
        <f t="shared" si="3"/>
        <v/>
      </c>
    </row>
    <row r="11" spans="1:21" x14ac:dyDescent="0.25">
      <c r="A11" s="1" t="str">
        <f>'Data Tables'!A11</f>
        <v>P8</v>
      </c>
      <c r="B11" s="2">
        <f>'Data Tables'!N47</f>
        <v>24.56275223015481</v>
      </c>
      <c r="C11" s="2">
        <f>'Data Tables'!P47</f>
        <v>9.0533660723817668</v>
      </c>
      <c r="D11" s="2">
        <f>'Data Tables'!R47</f>
        <v>40.072138387927858</v>
      </c>
      <c r="E11" s="21" t="str">
        <f>Questionnaire!D11</f>
        <v>M</v>
      </c>
      <c r="F11" s="22">
        <f>Questionnaire!E11</f>
        <v>38</v>
      </c>
      <c r="G11" s="22" t="str">
        <f>Questionnaire!F11</f>
        <v>N</v>
      </c>
      <c r="H11" s="22">
        <f>Questionnaire!G11</f>
        <v>10</v>
      </c>
      <c r="I11" s="21" t="str">
        <f>Questionnaire!H11</f>
        <v>Y</v>
      </c>
      <c r="J11" s="21" t="str">
        <f>Questionnaire!I11</f>
        <v>Y</v>
      </c>
      <c r="K11" s="2">
        <f>Questionnaire!J11</f>
        <v>30</v>
      </c>
      <c r="L11" s="12"/>
      <c r="N11" s="2" t="str">
        <f t="shared" si="0"/>
        <v/>
      </c>
      <c r="O11" s="2">
        <f t="shared" si="1"/>
        <v>24.56275223015481</v>
      </c>
      <c r="P11" s="33"/>
      <c r="Q11" s="33"/>
      <c r="R11" s="33"/>
      <c r="T11" s="2" t="str">
        <f t="shared" si="2"/>
        <v/>
      </c>
      <c r="U11" s="2">
        <f t="shared" si="3"/>
        <v>24.56275223015481</v>
      </c>
    </row>
    <row r="12" spans="1:21" x14ac:dyDescent="0.25">
      <c r="A12" s="1" t="str">
        <f>'Data Tables'!A12</f>
        <v>P9</v>
      </c>
      <c r="B12" s="2">
        <f>'Data Tables'!N48</f>
        <v>26.85667025784673</v>
      </c>
      <c r="C12" s="2">
        <f>'Data Tables'!P48</f>
        <v>16.213560295913236</v>
      </c>
      <c r="D12" s="2">
        <f>'Data Tables'!R48</f>
        <v>37.49978021978022</v>
      </c>
      <c r="E12" s="21">
        <f>Questionnaire!D12</f>
        <v>0</v>
      </c>
      <c r="F12" s="22">
        <f>Questionnaire!E12</f>
        <v>39</v>
      </c>
      <c r="G12" s="22" t="str">
        <f>Questionnaire!F12</f>
        <v>Y</v>
      </c>
      <c r="H12" s="22">
        <f>Questionnaire!G12</f>
        <v>8</v>
      </c>
      <c r="I12" s="21" t="str">
        <f>Questionnaire!H12</f>
        <v>Y</v>
      </c>
      <c r="J12" s="21" t="str">
        <f>Questionnaire!I12</f>
        <v>Y</v>
      </c>
      <c r="K12" s="2">
        <f>Questionnaire!J12</f>
        <v>10</v>
      </c>
      <c r="L12" s="12"/>
      <c r="N12" s="2">
        <f t="shared" si="0"/>
        <v>26.85667025784673</v>
      </c>
      <c r="O12" s="2" t="str">
        <f t="shared" si="1"/>
        <v/>
      </c>
      <c r="P12" s="33"/>
      <c r="Q12" s="33"/>
      <c r="R12" s="33"/>
      <c r="T12" s="2" t="str">
        <f t="shared" si="2"/>
        <v/>
      </c>
      <c r="U12" s="2" t="str">
        <f t="shared" si="3"/>
        <v/>
      </c>
    </row>
    <row r="13" spans="1:21" x14ac:dyDescent="0.25">
      <c r="A13" s="1" t="str">
        <f>'Data Tables'!A13</f>
        <v>P10</v>
      </c>
      <c r="B13" s="2">
        <f>'Data Tables'!N49</f>
        <v>30.215771540287669</v>
      </c>
      <c r="C13" s="2">
        <f>'Data Tables'!P49</f>
        <v>14.304270353302609</v>
      </c>
      <c r="D13" s="2">
        <f>'Data Tables'!R49</f>
        <v>46.127272727272725</v>
      </c>
      <c r="E13" s="21" t="str">
        <f>Questionnaire!D13</f>
        <v>F</v>
      </c>
      <c r="F13" s="22">
        <f>Questionnaire!E13</f>
        <v>27</v>
      </c>
      <c r="G13" s="22" t="str">
        <f>Questionnaire!F13</f>
        <v>Y</v>
      </c>
      <c r="H13" s="22">
        <f>Questionnaire!G13</f>
        <v>8</v>
      </c>
      <c r="I13" s="21" t="str">
        <f>Questionnaire!H13</f>
        <v>Y</v>
      </c>
      <c r="J13" s="21" t="str">
        <f>Questionnaire!I13</f>
        <v>Y</v>
      </c>
      <c r="K13" s="2">
        <f>Questionnaire!J13</f>
        <v>100</v>
      </c>
      <c r="L13" s="12"/>
      <c r="N13" s="2">
        <f t="shared" si="0"/>
        <v>30.215771540287669</v>
      </c>
      <c r="O13" s="2" t="str">
        <f t="shared" si="1"/>
        <v/>
      </c>
      <c r="P13" s="33"/>
      <c r="Q13" s="33"/>
      <c r="R13" s="33"/>
      <c r="T13" s="2">
        <f t="shared" si="2"/>
        <v>30.215771540287669</v>
      </c>
      <c r="U13" s="2" t="str">
        <f t="shared" si="3"/>
        <v/>
      </c>
    </row>
    <row r="14" spans="1:21" x14ac:dyDescent="0.25">
      <c r="A14" s="1" t="str">
        <f>'Data Tables'!A14</f>
        <v>P11</v>
      </c>
      <c r="B14" s="2">
        <f>'Data Tables'!N50</f>
        <v>20.40424562397903</v>
      </c>
      <c r="C14" s="2">
        <f>'Data Tables'!P50</f>
        <v>10.165084654551475</v>
      </c>
      <c r="D14" s="2">
        <f>'Data Tables'!R50</f>
        <v>30.643406593406592</v>
      </c>
      <c r="E14" s="21" t="str">
        <f>Questionnaire!D14</f>
        <v>M</v>
      </c>
      <c r="F14" s="22">
        <f>Questionnaire!E14</f>
        <v>27</v>
      </c>
      <c r="G14" s="22" t="str">
        <f>Questionnaire!F14</f>
        <v>Y</v>
      </c>
      <c r="H14" s="22">
        <f>Questionnaire!G14</f>
        <v>7.5</v>
      </c>
      <c r="I14" s="21" t="str">
        <f>Questionnaire!H14</f>
        <v>Y</v>
      </c>
      <c r="J14" s="21" t="str">
        <f>Questionnaire!I14</f>
        <v>Y</v>
      </c>
      <c r="K14" s="2">
        <f>Questionnaire!J14</f>
        <v>10</v>
      </c>
      <c r="L14" s="12"/>
      <c r="N14" s="2">
        <f t="shared" si="0"/>
        <v>20.40424562397903</v>
      </c>
      <c r="O14" s="2" t="str">
        <f t="shared" si="1"/>
        <v/>
      </c>
      <c r="P14" s="33"/>
      <c r="Q14" s="33"/>
      <c r="R14" s="33"/>
      <c r="T14" s="2" t="str">
        <f t="shared" si="2"/>
        <v/>
      </c>
      <c r="U14" s="2">
        <f t="shared" si="3"/>
        <v>20.40424562397903</v>
      </c>
    </row>
    <row r="15" spans="1:21" x14ac:dyDescent="0.25">
      <c r="A15" s="1" t="str">
        <f>'Data Tables'!A15</f>
        <v>P12</v>
      </c>
      <c r="B15" s="2">
        <f>'Data Tables'!N51</f>
        <v>24.243992786361858</v>
      </c>
      <c r="C15" s="2">
        <f>'Data Tables'!P51</f>
        <v>16.125968766001023</v>
      </c>
      <c r="D15" s="2">
        <f>'Data Tables'!R51</f>
        <v>32.362016806722693</v>
      </c>
      <c r="E15" s="21" t="str">
        <f>Questionnaire!D15</f>
        <v>F</v>
      </c>
      <c r="F15" s="22">
        <f>Questionnaire!E15</f>
        <v>38</v>
      </c>
      <c r="G15" s="22" t="str">
        <f>Questionnaire!F15</f>
        <v>Y</v>
      </c>
      <c r="H15" s="22">
        <f>Questionnaire!G15</f>
        <v>3</v>
      </c>
      <c r="I15" s="21" t="str">
        <f>Questionnaire!H15</f>
        <v>Y</v>
      </c>
      <c r="J15" s="21" t="str">
        <f>Questionnaire!I15</f>
        <v>Y</v>
      </c>
      <c r="K15" s="2">
        <f>Questionnaire!J15</f>
        <v>35</v>
      </c>
      <c r="L15" s="12"/>
      <c r="N15" s="2">
        <f t="shared" si="0"/>
        <v>24.243992786361858</v>
      </c>
      <c r="O15" s="2" t="str">
        <f t="shared" si="1"/>
        <v/>
      </c>
      <c r="P15" s="33"/>
      <c r="Q15" s="33"/>
      <c r="R15" s="33"/>
      <c r="T15" s="2">
        <f t="shared" si="2"/>
        <v>24.243992786361858</v>
      </c>
      <c r="U15" s="2" t="str">
        <f t="shared" si="3"/>
        <v/>
      </c>
    </row>
    <row r="16" spans="1:21" x14ac:dyDescent="0.25">
      <c r="A16" s="1" t="str">
        <f>'Data Tables'!A16</f>
        <v>P13</v>
      </c>
      <c r="B16" s="2">
        <f>'Data Tables'!N52</f>
        <v>27.335932262232955</v>
      </c>
      <c r="C16" s="2">
        <f>'Data Tables'!P52</f>
        <v>12.258228160829548</v>
      </c>
      <c r="D16" s="2">
        <f>'Data Tables'!R52</f>
        <v>42.413636363636364</v>
      </c>
      <c r="E16" s="21" t="str">
        <f>Questionnaire!D16</f>
        <v>M</v>
      </c>
      <c r="F16" s="22">
        <f>Questionnaire!E16</f>
        <v>30</v>
      </c>
      <c r="G16" s="22" t="str">
        <f>Questionnaire!F16</f>
        <v>Y</v>
      </c>
      <c r="H16" s="22">
        <f>Questionnaire!G16</f>
        <v>8</v>
      </c>
      <c r="I16" s="21" t="str">
        <f>Questionnaire!H16</f>
        <v>Y</v>
      </c>
      <c r="J16" s="21" t="str">
        <f>Questionnaire!I16</f>
        <v>Y</v>
      </c>
      <c r="K16" s="2">
        <f>Questionnaire!J16</f>
        <v>30</v>
      </c>
      <c r="L16" s="12"/>
      <c r="N16" s="2">
        <f t="shared" si="0"/>
        <v>27.335932262232955</v>
      </c>
      <c r="O16" s="2" t="str">
        <f t="shared" si="1"/>
        <v/>
      </c>
      <c r="P16" s="33"/>
      <c r="Q16" s="33"/>
      <c r="R16" s="33"/>
      <c r="T16" s="2" t="str">
        <f t="shared" si="2"/>
        <v/>
      </c>
      <c r="U16" s="2">
        <f t="shared" si="3"/>
        <v>27.335932262232955</v>
      </c>
    </row>
    <row r="17" spans="1:21" x14ac:dyDescent="0.25">
      <c r="A17" s="1" t="str">
        <f>'Data Tables'!A17</f>
        <v>P14</v>
      </c>
      <c r="B17" s="2">
        <f>'Data Tables'!N53</f>
        <v>31.31480426267445</v>
      </c>
      <c r="C17" s="2">
        <f>'Data Tables'!P53</f>
        <v>17.284153979894345</v>
      </c>
      <c r="D17" s="2">
        <f>'Data Tables'!R53</f>
        <v>45.345454545454544</v>
      </c>
      <c r="E17" s="21" t="str">
        <f>Questionnaire!D17</f>
        <v>M</v>
      </c>
      <c r="F17" s="22">
        <f>Questionnaire!E17</f>
        <v>27</v>
      </c>
      <c r="G17" s="22" t="str">
        <f>Questionnaire!F17</f>
        <v>Y</v>
      </c>
      <c r="H17" s="22">
        <f>Questionnaire!G17</f>
        <v>10</v>
      </c>
      <c r="I17" s="21" t="str">
        <f>Questionnaire!H17</f>
        <v>Y</v>
      </c>
      <c r="J17" s="21" t="str">
        <f>Questionnaire!I17</f>
        <v>Y</v>
      </c>
      <c r="K17" s="2">
        <f>Questionnaire!J17</f>
        <v>50</v>
      </c>
      <c r="L17" s="12"/>
      <c r="N17" s="2">
        <f t="shared" si="0"/>
        <v>31.31480426267445</v>
      </c>
      <c r="O17" s="2" t="str">
        <f t="shared" si="1"/>
        <v/>
      </c>
      <c r="P17" s="33"/>
      <c r="Q17" s="33"/>
      <c r="R17" s="33"/>
      <c r="T17" s="2" t="str">
        <f t="shared" si="2"/>
        <v/>
      </c>
      <c r="U17" s="2">
        <f t="shared" si="3"/>
        <v>31.31480426267445</v>
      </c>
    </row>
    <row r="18" spans="1:21" x14ac:dyDescent="0.25">
      <c r="A18" s="1" t="str">
        <f>'Data Tables'!A18</f>
        <v>P15</v>
      </c>
      <c r="B18" s="2">
        <f>'Data Tables'!N54</f>
        <v>26.276368337544806</v>
      </c>
      <c r="C18" s="2">
        <f>'Data Tables'!P54</f>
        <v>14.189233511586455</v>
      </c>
      <c r="D18" s="2">
        <f>'Data Tables'!R54</f>
        <v>38.363503163503154</v>
      </c>
      <c r="E18" s="21" t="str">
        <f>Questionnaire!D18</f>
        <v>M</v>
      </c>
      <c r="F18" s="22">
        <f>Questionnaire!E18</f>
        <v>35</v>
      </c>
      <c r="G18" s="22" t="str">
        <f>Questionnaire!F18</f>
        <v>Y</v>
      </c>
      <c r="H18" s="22">
        <f>Questionnaire!G18</f>
        <v>16</v>
      </c>
      <c r="I18" s="21" t="str">
        <f>Questionnaire!H18</f>
        <v>Y</v>
      </c>
      <c r="J18" s="21" t="str">
        <f>Questionnaire!I18</f>
        <v>Y</v>
      </c>
      <c r="K18" s="2">
        <f>Questionnaire!J18</f>
        <v>40</v>
      </c>
      <c r="L18" s="12"/>
      <c r="N18" s="2">
        <f t="shared" si="0"/>
        <v>26.276368337544806</v>
      </c>
      <c r="O18" s="2" t="str">
        <f t="shared" si="1"/>
        <v/>
      </c>
      <c r="P18" s="33"/>
      <c r="Q18" s="33"/>
      <c r="R18" s="33"/>
      <c r="T18" s="2" t="str">
        <f t="shared" si="2"/>
        <v/>
      </c>
      <c r="U18" s="2">
        <f t="shared" si="3"/>
        <v>26.276368337544806</v>
      </c>
    </row>
    <row r="19" spans="1:21" x14ac:dyDescent="0.25">
      <c r="A19" s="1" t="str">
        <f>'Data Tables'!A19</f>
        <v>P16</v>
      </c>
      <c r="B19" s="2">
        <f>'Data Tables'!N55</f>
        <v>21.967126673165417</v>
      </c>
      <c r="C19" s="2">
        <f>'Data Tables'!P55</f>
        <v>10.558062870140352</v>
      </c>
      <c r="D19" s="2">
        <f>'Data Tables'!R55</f>
        <v>33.376190476190473</v>
      </c>
      <c r="E19" s="21" t="str">
        <f>Questionnaire!D19</f>
        <v>F</v>
      </c>
      <c r="F19" s="22">
        <f>Questionnaire!E19</f>
        <v>23</v>
      </c>
      <c r="G19" s="22" t="str">
        <f>Questionnaire!F19</f>
        <v>N</v>
      </c>
      <c r="H19" s="22">
        <f>Questionnaire!G19</f>
        <v>12</v>
      </c>
      <c r="I19" s="21" t="str">
        <f>Questionnaire!H19</f>
        <v>Y</v>
      </c>
      <c r="J19" s="21" t="str">
        <f>Questionnaire!I19</f>
        <v>Y</v>
      </c>
      <c r="K19" s="2">
        <f>Questionnaire!J19</f>
        <v>50</v>
      </c>
      <c r="L19" s="12"/>
      <c r="N19" s="2" t="str">
        <f t="shared" si="0"/>
        <v/>
      </c>
      <c r="O19" s="2">
        <f t="shared" si="1"/>
        <v>21.967126673165417</v>
      </c>
      <c r="P19" s="33"/>
      <c r="Q19" s="33"/>
      <c r="R19" s="33"/>
      <c r="T19" s="2">
        <f t="shared" si="2"/>
        <v>21.967126673165417</v>
      </c>
      <c r="U19" s="2" t="str">
        <f t="shared" si="3"/>
        <v/>
      </c>
    </row>
    <row r="20" spans="1:21" x14ac:dyDescent="0.25">
      <c r="A20" s="1" t="str">
        <f>'Data Tables'!A20</f>
        <v>P17</v>
      </c>
      <c r="B20" s="2">
        <f>'Data Tables'!N56</f>
        <v>23.531275728586653</v>
      </c>
      <c r="C20" s="2">
        <f>'Data Tables'!P56</f>
        <v>12.561374986585069</v>
      </c>
      <c r="D20" s="2">
        <f>'Data Tables'!R56</f>
        <v>34.501176470588234</v>
      </c>
      <c r="E20" s="21" t="str">
        <f>Questionnaire!D20</f>
        <v>F</v>
      </c>
      <c r="F20" s="22">
        <f>Questionnaire!E20</f>
        <v>27</v>
      </c>
      <c r="G20" s="22" t="str">
        <f>Questionnaire!F20</f>
        <v>N</v>
      </c>
      <c r="H20" s="22">
        <f>Questionnaire!G20</f>
        <v>11</v>
      </c>
      <c r="I20" s="21" t="str">
        <f>Questionnaire!H20</f>
        <v>Y</v>
      </c>
      <c r="J20" s="21" t="str">
        <f>Questionnaire!I20</f>
        <v>Y</v>
      </c>
      <c r="K20" s="2">
        <f>Questionnaire!J20</f>
        <v>10</v>
      </c>
      <c r="L20" s="12"/>
      <c r="N20" s="2" t="str">
        <f t="shared" si="0"/>
        <v/>
      </c>
      <c r="O20" s="2">
        <f t="shared" si="1"/>
        <v>23.531275728586653</v>
      </c>
      <c r="P20" s="33"/>
      <c r="Q20" s="33"/>
      <c r="R20" s="33"/>
      <c r="T20" s="2">
        <f t="shared" si="2"/>
        <v>23.531275728586653</v>
      </c>
      <c r="U20" s="2" t="str">
        <f t="shared" si="3"/>
        <v/>
      </c>
    </row>
    <row r="21" spans="1:21" x14ac:dyDescent="0.25">
      <c r="A21" s="1" t="str">
        <f>'Data Tables'!A21</f>
        <v>P18</v>
      </c>
      <c r="B21" s="2">
        <f>'Data Tables'!N57</f>
        <v>20.301432472055062</v>
      </c>
      <c r="C21" s="2">
        <f>'Data Tables'!P57</f>
        <v>7.2266744679196435</v>
      </c>
      <c r="D21" s="2">
        <f>'Data Tables'!R57</f>
        <v>33.376190476190473</v>
      </c>
      <c r="E21" s="21" t="str">
        <f>Questionnaire!D21</f>
        <v>F</v>
      </c>
      <c r="F21" s="22">
        <f>Questionnaire!E21</f>
        <v>40</v>
      </c>
      <c r="G21" s="22" t="str">
        <f>Questionnaire!F21</f>
        <v>N</v>
      </c>
      <c r="H21" s="22">
        <f>Questionnaire!G21</f>
        <v>13</v>
      </c>
      <c r="I21" s="21" t="str">
        <f>Questionnaire!H21</f>
        <v>Y</v>
      </c>
      <c r="J21" s="21" t="str">
        <f>Questionnaire!I21</f>
        <v>Y</v>
      </c>
      <c r="K21" s="2">
        <f>Questionnaire!J21</f>
        <v>30</v>
      </c>
      <c r="L21" s="12"/>
      <c r="N21" s="2" t="str">
        <f t="shared" si="0"/>
        <v/>
      </c>
      <c r="O21" s="2">
        <f t="shared" si="1"/>
        <v>20.301432472055062</v>
      </c>
      <c r="P21" s="33"/>
      <c r="Q21" s="33"/>
      <c r="R21" s="33"/>
      <c r="T21" s="2">
        <f t="shared" si="2"/>
        <v>20.301432472055062</v>
      </c>
      <c r="U21" s="2" t="str">
        <f t="shared" si="3"/>
        <v/>
      </c>
    </row>
    <row r="22" spans="1:21" x14ac:dyDescent="0.25">
      <c r="A22" s="1" t="str">
        <f>'Data Tables'!A22</f>
        <v>P19</v>
      </c>
      <c r="B22" s="2">
        <f>'Data Tables'!N58</f>
        <v>24.804649502933046</v>
      </c>
      <c r="C22" s="2">
        <f>'Data Tables'!P58</f>
        <v>10.414147490714573</v>
      </c>
      <c r="D22" s="2">
        <f>'Data Tables'!R58</f>
        <v>39.195151515151515</v>
      </c>
      <c r="E22" s="21" t="str">
        <f>Questionnaire!D22</f>
        <v>F</v>
      </c>
      <c r="F22" s="22">
        <f>Questionnaire!E22</f>
        <v>35</v>
      </c>
      <c r="G22" s="22" t="str">
        <f>Questionnaire!F22</f>
        <v>N</v>
      </c>
      <c r="H22" s="22">
        <f>Questionnaire!G22</f>
        <v>8</v>
      </c>
      <c r="I22" s="21" t="str">
        <f>Questionnaire!H22</f>
        <v>Y</v>
      </c>
      <c r="J22" s="21" t="str">
        <f>Questionnaire!I22</f>
        <v>Y</v>
      </c>
      <c r="K22" s="2">
        <f>Questionnaire!J22</f>
        <v>35</v>
      </c>
      <c r="L22" s="12"/>
      <c r="N22" s="2" t="str">
        <f t="shared" si="0"/>
        <v/>
      </c>
      <c r="O22" s="2">
        <f t="shared" si="1"/>
        <v>24.804649502933046</v>
      </c>
      <c r="P22" s="33"/>
      <c r="Q22" s="33"/>
      <c r="R22" s="33"/>
      <c r="T22" s="2">
        <f t="shared" si="2"/>
        <v>24.804649502933046</v>
      </c>
      <c r="U22" s="2" t="str">
        <f t="shared" si="3"/>
        <v/>
      </c>
    </row>
    <row r="23" spans="1:21" x14ac:dyDescent="0.25">
      <c r="A23" s="1" t="str">
        <f>'Data Tables'!A23</f>
        <v>P20</v>
      </c>
      <c r="B23" s="2">
        <f>'Data Tables'!N59</f>
        <v>21.046621874502311</v>
      </c>
      <c r="C23" s="2">
        <f>'Data Tables'!P59</f>
        <v>8.2870532728141431</v>
      </c>
      <c r="D23" s="2">
        <f>'Data Tables'!R59</f>
        <v>33.80619047619048</v>
      </c>
      <c r="E23" s="21" t="str">
        <f>Questionnaire!D23</f>
        <v>F</v>
      </c>
      <c r="F23" s="22">
        <f>Questionnaire!E23</f>
        <v>43</v>
      </c>
      <c r="G23" s="22" t="str">
        <f>Questionnaire!F23</f>
        <v>Y</v>
      </c>
      <c r="H23" s="22">
        <f>Questionnaire!G23</f>
        <v>10</v>
      </c>
      <c r="I23" s="21" t="str">
        <f>Questionnaire!H23</f>
        <v>Y</v>
      </c>
      <c r="J23" s="21" t="str">
        <f>Questionnaire!I23</f>
        <v>Y</v>
      </c>
      <c r="K23" s="2">
        <f>Questionnaire!J23</f>
        <v>18</v>
      </c>
      <c r="L23" s="12"/>
      <c r="N23" s="2">
        <f t="shared" si="0"/>
        <v>21.046621874502311</v>
      </c>
      <c r="O23" s="2" t="str">
        <f t="shared" si="1"/>
        <v/>
      </c>
      <c r="P23" s="33"/>
      <c r="Q23" s="33"/>
      <c r="R23" s="33"/>
      <c r="T23" s="2">
        <f t="shared" si="2"/>
        <v>21.046621874502311</v>
      </c>
      <c r="U23" s="2" t="str">
        <f t="shared" si="3"/>
        <v/>
      </c>
    </row>
    <row r="24" spans="1:21" x14ac:dyDescent="0.25">
      <c r="A24" s="1" t="str">
        <f>'Data Tables'!A24</f>
        <v>P21</v>
      </c>
      <c r="B24" s="2">
        <f>'Data Tables'!N60</f>
        <v>19.726372017496239</v>
      </c>
      <c r="C24" s="2">
        <f>'Data Tables'!P60</f>
        <v>12.717168277416723</v>
      </c>
      <c r="D24" s="2">
        <f>'Data Tables'!R60</f>
        <v>26.735575757575759</v>
      </c>
      <c r="E24" s="21" t="str">
        <f>Questionnaire!D24</f>
        <v>F</v>
      </c>
      <c r="F24" s="22">
        <f>Questionnaire!E24</f>
        <v>41</v>
      </c>
      <c r="G24" s="22" t="str">
        <f>Questionnaire!F24</f>
        <v>N</v>
      </c>
      <c r="H24" s="22">
        <f>Questionnaire!G24</f>
        <v>12</v>
      </c>
      <c r="I24" s="21" t="str">
        <f>Questionnaire!H24</f>
        <v>Y</v>
      </c>
      <c r="J24" s="21" t="str">
        <f>Questionnaire!I24</f>
        <v>Y</v>
      </c>
      <c r="K24" s="2">
        <f>Questionnaire!J24</f>
        <v>10</v>
      </c>
      <c r="L24" s="12"/>
      <c r="N24" s="2" t="str">
        <f t="shared" si="0"/>
        <v/>
      </c>
      <c r="O24" s="2">
        <f t="shared" si="1"/>
        <v>19.726372017496239</v>
      </c>
      <c r="P24" s="33"/>
      <c r="Q24" s="33"/>
      <c r="R24" s="33"/>
      <c r="T24" s="2">
        <f t="shared" si="2"/>
        <v>19.726372017496239</v>
      </c>
      <c r="U24" s="2" t="str">
        <f t="shared" si="3"/>
        <v/>
      </c>
    </row>
    <row r="25" spans="1:21" x14ac:dyDescent="0.25">
      <c r="A25" s="1" t="str">
        <f>'Data Tables'!A25</f>
        <v>P22</v>
      </c>
      <c r="B25" s="2">
        <f>'Data Tables'!N61</f>
        <v>19.32613820751823</v>
      </c>
      <c r="C25" s="2">
        <f>'Data Tables'!P61</f>
        <v>9.3713240340840791</v>
      </c>
      <c r="D25" s="2">
        <f>'Data Tables'!R61</f>
        <v>29.280952380952385</v>
      </c>
      <c r="E25" s="21" t="str">
        <f>Questionnaire!D25</f>
        <v>F</v>
      </c>
      <c r="F25" s="22">
        <f>Questionnaire!E25</f>
        <v>54</v>
      </c>
      <c r="G25" s="22" t="str">
        <f>Questionnaire!F25</f>
        <v>N</v>
      </c>
      <c r="H25" s="22">
        <f>Questionnaire!G25</f>
        <v>8</v>
      </c>
      <c r="I25" s="21" t="str">
        <f>Questionnaire!H25</f>
        <v>Y</v>
      </c>
      <c r="J25" s="21" t="str">
        <f>Questionnaire!I25</f>
        <v>Y</v>
      </c>
      <c r="K25" s="2">
        <f>Questionnaire!J25</f>
        <v>12</v>
      </c>
      <c r="L25" s="12"/>
      <c r="N25" s="2" t="str">
        <f t="shared" si="0"/>
        <v/>
      </c>
      <c r="O25" s="2">
        <f t="shared" si="1"/>
        <v>19.32613820751823</v>
      </c>
      <c r="P25" s="33"/>
      <c r="Q25" s="33"/>
      <c r="R25" s="33"/>
      <c r="T25" s="2">
        <f t="shared" si="2"/>
        <v>19.32613820751823</v>
      </c>
      <c r="U25" s="2" t="str">
        <f t="shared" si="3"/>
        <v/>
      </c>
    </row>
    <row r="26" spans="1:21" x14ac:dyDescent="0.25">
      <c r="A26" s="1" t="str">
        <f>'Data Tables'!A26</f>
        <v>P23</v>
      </c>
      <c r="B26" s="2">
        <f>'Data Tables'!N62</f>
        <v>21.730213235837333</v>
      </c>
      <c r="C26" s="2">
        <f>'Data Tables'!P62</f>
        <v>7.6584096649519697</v>
      </c>
      <c r="D26" s="2">
        <f>'Data Tables'!R62</f>
        <v>35.80201680672269</v>
      </c>
      <c r="E26" s="21" t="str">
        <f>Questionnaire!D26</f>
        <v>F</v>
      </c>
      <c r="F26" s="22">
        <f>Questionnaire!E26</f>
        <v>25</v>
      </c>
      <c r="G26" s="22" t="str">
        <f>Questionnaire!F26</f>
        <v>N</v>
      </c>
      <c r="H26" s="22">
        <f>Questionnaire!G26</f>
        <v>9</v>
      </c>
      <c r="I26" s="21" t="str">
        <f>Questionnaire!H26</f>
        <v>Y</v>
      </c>
      <c r="J26" s="21" t="str">
        <f>Questionnaire!I26</f>
        <v>Y</v>
      </c>
      <c r="K26" s="2">
        <f>Questionnaire!J26</f>
        <v>130</v>
      </c>
      <c r="L26" s="12"/>
      <c r="N26" s="2" t="str">
        <f t="shared" si="0"/>
        <v/>
      </c>
      <c r="O26" s="2">
        <f t="shared" si="1"/>
        <v>21.730213235837333</v>
      </c>
      <c r="P26" s="33"/>
      <c r="Q26" s="33"/>
      <c r="R26" s="33"/>
      <c r="T26" s="2">
        <f t="shared" si="2"/>
        <v>21.730213235837333</v>
      </c>
      <c r="U26" s="2" t="str">
        <f t="shared" si="3"/>
        <v/>
      </c>
    </row>
    <row r="27" spans="1:21" x14ac:dyDescent="0.25">
      <c r="A27" s="1" t="str">
        <f>'Data Tables'!A27</f>
        <v>P24</v>
      </c>
      <c r="B27" s="2">
        <f>'Data Tables'!N63</f>
        <v>21.462349900822009</v>
      </c>
      <c r="C27" s="2">
        <f>'Data Tables'!P63</f>
        <v>8.6066045635487765</v>
      </c>
      <c r="D27" s="2">
        <f>'Data Tables'!R63</f>
        <v>34.318095238095239</v>
      </c>
      <c r="E27" s="21" t="str">
        <f>Questionnaire!D27</f>
        <v>F</v>
      </c>
      <c r="F27" s="22">
        <f>Questionnaire!E27</f>
        <v>0</v>
      </c>
      <c r="G27" s="22" t="str">
        <f>Questionnaire!F27</f>
        <v>N</v>
      </c>
      <c r="H27" s="22">
        <f>Questionnaire!G27</f>
        <v>10</v>
      </c>
      <c r="I27" s="21" t="str">
        <f>Questionnaire!H27</f>
        <v>Y</v>
      </c>
      <c r="J27" s="21" t="str">
        <f>Questionnaire!I27</f>
        <v>Y</v>
      </c>
      <c r="K27" s="2">
        <f>Questionnaire!J27</f>
        <v>120</v>
      </c>
      <c r="L27" s="12"/>
      <c r="N27" s="2" t="str">
        <f t="shared" si="0"/>
        <v/>
      </c>
      <c r="O27" s="2">
        <f t="shared" si="1"/>
        <v>21.462349900822009</v>
      </c>
      <c r="P27" s="33"/>
      <c r="Q27" s="33"/>
      <c r="R27" s="33"/>
      <c r="T27" s="2">
        <f t="shared" si="2"/>
        <v>21.462349900822009</v>
      </c>
      <c r="U27" s="2" t="str">
        <f t="shared" si="3"/>
        <v/>
      </c>
    </row>
    <row r="28" spans="1:21" x14ac:dyDescent="0.25">
      <c r="A28" s="1" t="str">
        <f>'Data Tables'!A28</f>
        <v>P25</v>
      </c>
      <c r="B28" s="2">
        <f>'Data Tables'!N64</f>
        <v>16.50435316096333</v>
      </c>
      <c r="C28" s="2">
        <f>'Data Tables'!P64</f>
        <v>7.6519325693634359</v>
      </c>
      <c r="D28" s="2">
        <f>'Data Tables'!R64</f>
        <v>25.356773752563228</v>
      </c>
      <c r="E28" s="21" t="str">
        <f>Questionnaire!D28</f>
        <v>F</v>
      </c>
      <c r="F28" s="22">
        <f>Questionnaire!E28</f>
        <v>24</v>
      </c>
      <c r="G28" s="22" t="str">
        <f>Questionnaire!F28</f>
        <v>N</v>
      </c>
      <c r="H28" s="22">
        <f>Questionnaire!G28</f>
        <v>2.5</v>
      </c>
      <c r="I28" s="21" t="str">
        <f>Questionnaire!H28</f>
        <v>Y</v>
      </c>
      <c r="J28" s="21" t="str">
        <f>Questionnaire!I28</f>
        <v>Y</v>
      </c>
      <c r="K28" s="2">
        <f>Questionnaire!J28</f>
        <v>20</v>
      </c>
      <c r="L28" s="12"/>
      <c r="N28" s="2" t="str">
        <f t="shared" si="0"/>
        <v/>
      </c>
      <c r="O28" s="2">
        <f t="shared" si="1"/>
        <v>16.50435316096333</v>
      </c>
      <c r="P28" s="33"/>
      <c r="Q28" s="33"/>
      <c r="R28" s="33"/>
      <c r="T28" s="2">
        <f t="shared" si="2"/>
        <v>16.50435316096333</v>
      </c>
      <c r="U28" s="2" t="str">
        <f t="shared" si="3"/>
        <v/>
      </c>
    </row>
    <row r="29" spans="1:21" x14ac:dyDescent="0.25">
      <c r="A29" s="1" t="str">
        <f>'Data Tables'!A29</f>
        <v>P26</v>
      </c>
      <c r="B29" s="2">
        <f>'Data Tables'!N65</f>
        <v>32.442089911472365</v>
      </c>
      <c r="C29" s="2">
        <f>'Data Tables'!P65</f>
        <v>12.877233435998354</v>
      </c>
      <c r="D29" s="2">
        <f>'Data Tables'!R65</f>
        <v>52.006946386946389</v>
      </c>
      <c r="E29" s="21" t="str">
        <f>Questionnaire!D29</f>
        <v>F</v>
      </c>
      <c r="F29" s="22">
        <f>Questionnaire!E29</f>
        <v>29</v>
      </c>
      <c r="G29" s="22" t="str">
        <f>Questionnaire!F29</f>
        <v>N</v>
      </c>
      <c r="H29" s="22">
        <f>Questionnaire!G29</f>
        <v>4</v>
      </c>
      <c r="I29" s="21" t="str">
        <f>Questionnaire!H29</f>
        <v>Y</v>
      </c>
      <c r="J29" s="21" t="str">
        <f>Questionnaire!I29</f>
        <v>Y</v>
      </c>
      <c r="K29" s="2">
        <f>Questionnaire!J29</f>
        <v>60</v>
      </c>
      <c r="L29" s="12"/>
      <c r="N29" s="2" t="str">
        <f t="shared" si="0"/>
        <v/>
      </c>
      <c r="O29" s="2">
        <f t="shared" si="1"/>
        <v>32.442089911472365</v>
      </c>
      <c r="P29" s="33"/>
      <c r="Q29" s="33"/>
      <c r="R29" s="33"/>
      <c r="T29" s="2">
        <f t="shared" si="2"/>
        <v>32.442089911472365</v>
      </c>
      <c r="U29" s="2" t="str">
        <f t="shared" si="3"/>
        <v/>
      </c>
    </row>
    <row r="30" spans="1:21" x14ac:dyDescent="0.25">
      <c r="A30" s="1" t="str">
        <f>'Data Tables'!A30</f>
        <v>P27</v>
      </c>
      <c r="B30" s="2">
        <f>'Data Tables'!N66</f>
        <v>22.045738037866187</v>
      </c>
      <c r="C30" s="2">
        <f>'Data Tables'!P66</f>
        <v>8.9509977305481474</v>
      </c>
      <c r="D30" s="2">
        <f>'Data Tables'!R66</f>
        <v>35.140478345184228</v>
      </c>
      <c r="E30" s="21" t="str">
        <f>Questionnaire!D30</f>
        <v>M</v>
      </c>
      <c r="F30" s="22">
        <f>Questionnaire!E30</f>
        <v>34</v>
      </c>
      <c r="G30" s="22" t="str">
        <f>Questionnaire!F30</f>
        <v>N</v>
      </c>
      <c r="H30" s="22">
        <f>Questionnaire!G30</f>
        <v>5</v>
      </c>
      <c r="I30" s="21" t="str">
        <f>Questionnaire!H30</f>
        <v>Y</v>
      </c>
      <c r="J30" s="21" t="str">
        <f>Questionnaire!I30</f>
        <v>Y</v>
      </c>
      <c r="K30" s="2">
        <f>Questionnaire!J30</f>
        <v>100</v>
      </c>
      <c r="L30" s="12"/>
      <c r="N30" s="2" t="str">
        <f t="shared" si="0"/>
        <v/>
      </c>
      <c r="O30" s="2">
        <f t="shared" si="1"/>
        <v>22.045738037866187</v>
      </c>
      <c r="P30" s="33"/>
      <c r="Q30" s="33"/>
      <c r="R30" s="33"/>
      <c r="T30" s="2" t="str">
        <f t="shared" si="2"/>
        <v/>
      </c>
      <c r="U30" s="2">
        <f t="shared" si="3"/>
        <v>22.045738037866187</v>
      </c>
    </row>
    <row r="31" spans="1:21" x14ac:dyDescent="0.25">
      <c r="A31" s="1" t="str">
        <f>'Data Tables'!A31</f>
        <v>P28</v>
      </c>
      <c r="B31" s="2">
        <f>'Data Tables'!N67</f>
        <v>25.569610723626852</v>
      </c>
      <c r="C31" s="2">
        <f>'Data Tables'!P67</f>
        <v>17.599221447253704</v>
      </c>
      <c r="D31" s="2">
        <f>'Data Tables'!R67</f>
        <v>33.540000000000006</v>
      </c>
      <c r="E31" s="21" t="str">
        <f>Questionnaire!D31</f>
        <v>M</v>
      </c>
      <c r="F31" s="22">
        <f>Questionnaire!E31</f>
        <v>32</v>
      </c>
      <c r="G31" s="22" t="str">
        <f>Questionnaire!F31</f>
        <v>N</v>
      </c>
      <c r="H31" s="22">
        <f>Questionnaire!G31</f>
        <v>6</v>
      </c>
      <c r="I31" s="21" t="str">
        <f>Questionnaire!H31</f>
        <v>Y</v>
      </c>
      <c r="J31" s="21" t="str">
        <f>Questionnaire!I31</f>
        <v>Y</v>
      </c>
      <c r="K31" s="2">
        <f>Questionnaire!J31</f>
        <v>80</v>
      </c>
      <c r="L31" s="12"/>
      <c r="N31" s="2" t="str">
        <f t="shared" si="0"/>
        <v/>
      </c>
      <c r="O31" s="2">
        <f t="shared" si="1"/>
        <v>25.569610723626852</v>
      </c>
      <c r="P31" s="33"/>
      <c r="Q31" s="33"/>
      <c r="R31" s="33"/>
      <c r="T31" s="2" t="str">
        <f t="shared" si="2"/>
        <v/>
      </c>
      <c r="U31" s="2">
        <f t="shared" si="3"/>
        <v>25.569610723626852</v>
      </c>
    </row>
    <row r="32" spans="1:21" x14ac:dyDescent="0.25">
      <c r="A32" s="1" t="str">
        <f>'Data Tables'!A32</f>
        <v>P29</v>
      </c>
      <c r="B32" s="2">
        <f>'Data Tables'!N68</f>
        <v>20.429944571537181</v>
      </c>
      <c r="C32" s="2">
        <f>'Data Tables'!P68</f>
        <v>10.085379339152794</v>
      </c>
      <c r="D32" s="2">
        <f>'Data Tables'!R68</f>
        <v>30.774509803921568</v>
      </c>
      <c r="E32" s="21" t="str">
        <f>Questionnaire!D32</f>
        <v>F</v>
      </c>
      <c r="F32" s="22">
        <f>Questionnaire!E32</f>
        <v>29</v>
      </c>
      <c r="G32" s="22" t="str">
        <f>Questionnaire!F32</f>
        <v>N</v>
      </c>
      <c r="H32" s="22">
        <f>Questionnaire!G32</f>
        <v>9</v>
      </c>
      <c r="I32" s="21" t="str">
        <f>Questionnaire!H32</f>
        <v>Y</v>
      </c>
      <c r="J32" s="21" t="str">
        <f>Questionnaire!I32</f>
        <v>Y</v>
      </c>
      <c r="K32" s="2">
        <f>Questionnaire!J32</f>
        <v>100</v>
      </c>
      <c r="L32" s="12"/>
      <c r="N32" s="2" t="str">
        <f t="shared" si="0"/>
        <v/>
      </c>
      <c r="O32" s="2">
        <f t="shared" si="1"/>
        <v>20.429944571537181</v>
      </c>
      <c r="P32" s="33"/>
      <c r="Q32" s="33"/>
      <c r="R32" s="33"/>
      <c r="T32" s="2">
        <f t="shared" si="2"/>
        <v>20.429944571537181</v>
      </c>
      <c r="U32" s="2" t="str">
        <f t="shared" si="3"/>
        <v/>
      </c>
    </row>
    <row r="33" spans="1:21" x14ac:dyDescent="0.25">
      <c r="A33" s="1" t="str">
        <f>'Data Tables'!A33</f>
        <v>P30</v>
      </c>
      <c r="B33" s="2">
        <f>'Data Tables'!N69</f>
        <v>25.673696252138871</v>
      </c>
      <c r="C33" s="2">
        <f>'Data Tables'!P69</f>
        <v>9.2855743224595688</v>
      </c>
      <c r="D33" s="2">
        <f>'Data Tables'!R69</f>
        <v>42.061818181818175</v>
      </c>
      <c r="E33" s="21" t="str">
        <f>Questionnaire!D33</f>
        <v>M</v>
      </c>
      <c r="F33" s="22">
        <f>Questionnaire!E33</f>
        <v>27</v>
      </c>
      <c r="G33" s="22" t="str">
        <f>Questionnaire!F33</f>
        <v>Y</v>
      </c>
      <c r="H33" s="22">
        <f>Questionnaire!G33</f>
        <v>9</v>
      </c>
      <c r="I33" s="21" t="str">
        <f>Questionnaire!H33</f>
        <v>Y</v>
      </c>
      <c r="J33" s="21" t="str">
        <f>Questionnaire!I33</f>
        <v>Y</v>
      </c>
      <c r="K33" s="2">
        <f>Questionnaire!J33</f>
        <v>70</v>
      </c>
      <c r="L33" s="12"/>
      <c r="N33" s="2">
        <f t="shared" si="0"/>
        <v>25.673696252138871</v>
      </c>
      <c r="O33" s="2" t="str">
        <f t="shared" si="1"/>
        <v/>
      </c>
      <c r="P33" s="33"/>
      <c r="Q33" s="33"/>
      <c r="R33" s="33"/>
      <c r="T33" s="2" t="str">
        <f t="shared" si="2"/>
        <v/>
      </c>
      <c r="U33" s="2">
        <f t="shared" si="3"/>
        <v>25.673696252138871</v>
      </c>
    </row>
    <row r="34" spans="1:21" x14ac:dyDescent="0.25">
      <c r="A34" s="1" t="str">
        <f>'Data Tables'!A34</f>
        <v>P31</v>
      </c>
      <c r="B34" s="2">
        <f>'Data Tables'!N70</f>
        <v>25.430624362849425</v>
      </c>
      <c r="C34" s="2">
        <f>'Data Tables'!P70</f>
        <v>13.218952198696446</v>
      </c>
      <c r="D34" s="2">
        <f>'Data Tables'!R70</f>
        <v>37.642296527002408</v>
      </c>
      <c r="E34" s="21" t="str">
        <f>Questionnaire!D34</f>
        <v>M</v>
      </c>
      <c r="F34" s="22">
        <f>Questionnaire!E34</f>
        <v>26</v>
      </c>
      <c r="G34" s="22" t="str">
        <f>Questionnaire!F34</f>
        <v>N</v>
      </c>
      <c r="H34" s="22">
        <f>Questionnaire!G34</f>
        <v>10</v>
      </c>
      <c r="I34" s="21" t="str">
        <f>Questionnaire!H34</f>
        <v>Y</v>
      </c>
      <c r="J34" s="21" t="str">
        <f>Questionnaire!I34</f>
        <v>Y</v>
      </c>
      <c r="K34" s="2">
        <f>Questionnaire!J34</f>
        <v>30</v>
      </c>
      <c r="L34" s="12"/>
      <c r="N34" s="2" t="str">
        <f t="shared" si="0"/>
        <v/>
      </c>
      <c r="O34" s="2">
        <f t="shared" si="1"/>
        <v>25.430624362849425</v>
      </c>
      <c r="P34" s="33"/>
      <c r="Q34" s="33"/>
      <c r="R34" s="33"/>
      <c r="T34" s="2" t="str">
        <f t="shared" si="2"/>
        <v/>
      </c>
      <c r="U34" s="2">
        <f t="shared" si="3"/>
        <v>25.430624362849425</v>
      </c>
    </row>
    <row r="35" spans="1:21" x14ac:dyDescent="0.25">
      <c r="A35" s="1" t="str">
        <f>'Data Tables'!A35</f>
        <v>P32</v>
      </c>
      <c r="B35" s="2">
        <f>'Data Tables'!N71</f>
        <v>23.208346035046311</v>
      </c>
      <c r="C35" s="2">
        <f>'Data Tables'!P71</f>
        <v>9.5562137249083925</v>
      </c>
      <c r="D35" s="2">
        <f>'Data Tables'!R71</f>
        <v>36.860478345184227</v>
      </c>
      <c r="E35" s="21" t="str">
        <f>Questionnaire!D35</f>
        <v>F</v>
      </c>
      <c r="F35" s="22">
        <f>Questionnaire!E35</f>
        <v>45</v>
      </c>
      <c r="G35" s="22" t="str">
        <f>Questionnaire!F35</f>
        <v>N</v>
      </c>
      <c r="H35" s="22">
        <f>Questionnaire!G35</f>
        <v>10</v>
      </c>
      <c r="I35" s="21" t="str">
        <f>Questionnaire!H35</f>
        <v>Y</v>
      </c>
      <c r="J35" s="21" t="str">
        <f>Questionnaire!I35</f>
        <v>Y</v>
      </c>
      <c r="K35" s="2">
        <f>Questionnaire!J35</f>
        <v>50</v>
      </c>
      <c r="L35" s="12"/>
      <c r="N35" s="2" t="str">
        <f t="shared" si="0"/>
        <v/>
      </c>
      <c r="O35" s="2">
        <f t="shared" si="1"/>
        <v>23.208346035046311</v>
      </c>
      <c r="P35" s="33"/>
      <c r="Q35" s="33"/>
      <c r="R35" s="33"/>
      <c r="T35" s="2">
        <f t="shared" si="2"/>
        <v>23.208346035046311</v>
      </c>
      <c r="U35" s="2" t="str">
        <f t="shared" si="3"/>
        <v/>
      </c>
    </row>
    <row r="38" spans="1:21" x14ac:dyDescent="0.25">
      <c r="M38" s="5" t="s">
        <v>5</v>
      </c>
      <c r="N38" s="5" t="s">
        <v>27</v>
      </c>
      <c r="O38" s="5" t="s">
        <v>28</v>
      </c>
      <c r="P38" s="34"/>
      <c r="Q38" s="34"/>
      <c r="R38" s="34"/>
      <c r="S38" s="5" t="s">
        <v>5</v>
      </c>
      <c r="T38" s="5" t="s">
        <v>33</v>
      </c>
      <c r="U38" s="5" t="s">
        <v>32</v>
      </c>
    </row>
    <row r="39" spans="1:21" ht="13" x14ac:dyDescent="0.3">
      <c r="M39" s="7" t="s">
        <v>6</v>
      </c>
      <c r="N39" s="17">
        <f>SUMIF(G4:G35,"=Y",B4:B35)/COUNTIF(G4:G35,"=Y")</f>
        <v>25.816110586085429</v>
      </c>
      <c r="O39" s="17">
        <f>SUMIF(G4:G35,"=N",B4:B35)/COUNTIF(G4:G35,"=N")</f>
        <v>22.906445474191784</v>
      </c>
      <c r="P39" s="39"/>
      <c r="Q39" s="35"/>
      <c r="R39" s="35"/>
      <c r="S39" s="5" t="s">
        <v>6</v>
      </c>
      <c r="T39" s="2">
        <f>AVERAGE(T4:T35)</f>
        <v>23.266349099411805</v>
      </c>
      <c r="U39" s="2">
        <f>AVERAGE(U4:U35)</f>
        <v>24.917077780849151</v>
      </c>
    </row>
    <row r="40" spans="1:21" ht="13" x14ac:dyDescent="0.3">
      <c r="M40" s="7" t="s">
        <v>29</v>
      </c>
      <c r="N40" s="2">
        <f>STDEV(N4:N35)/SQRT(COUNTIF(G4:G35,"=Y"))</f>
        <v>1.2120013327754346</v>
      </c>
      <c r="O40" s="2">
        <f>STDEV(O4:O35)/SQRT(COUNTIF(O4:O35,"&gt;0"))</f>
        <v>0.83816964186191278</v>
      </c>
      <c r="P40" s="16"/>
      <c r="Q40" s="16"/>
      <c r="R40" s="16"/>
      <c r="S40" s="5" t="s">
        <v>29</v>
      </c>
      <c r="T40" s="2">
        <f>STDEV(T4:T35)/SQRT(COUNT(T4:T35))</f>
        <v>1.0792214599946666</v>
      </c>
      <c r="U40" s="2">
        <f>STDEV(U4:U35)/SQRT(COUNT(U4:U35))</f>
        <v>0.85963642132811724</v>
      </c>
    </row>
    <row r="42" spans="1:21" ht="17.5" x14ac:dyDescent="0.35">
      <c r="I42" s="36" t="s">
        <v>20</v>
      </c>
    </row>
    <row r="43" spans="1:21" ht="17.5" x14ac:dyDescent="0.35">
      <c r="I43" s="37" t="s">
        <v>22</v>
      </c>
    </row>
    <row r="44" spans="1:21" ht="17.5" x14ac:dyDescent="0.35">
      <c r="I44" s="38">
        <f>CORREL(H4:H35,B4:B35)</f>
        <v>0.11587417196656614</v>
      </c>
    </row>
    <row r="60" spans="9:9" ht="17.5" x14ac:dyDescent="0.35">
      <c r="I60" s="36" t="s">
        <v>20</v>
      </c>
    </row>
    <row r="61" spans="9:9" ht="17.5" x14ac:dyDescent="0.35">
      <c r="I61" s="37" t="s">
        <v>21</v>
      </c>
    </row>
    <row r="62" spans="9:9" ht="17.5" x14ac:dyDescent="0.35">
      <c r="I62" s="38">
        <f>CORREL(F4:F35,B4:B35)</f>
        <v>0.11140145458745038</v>
      </c>
    </row>
  </sheetData>
  <mergeCells count="13">
    <mergeCell ref="N1:O2"/>
    <mergeCell ref="T1:U2"/>
    <mergeCell ref="G2:G3"/>
    <mergeCell ref="H2:H3"/>
    <mergeCell ref="I2:I3"/>
    <mergeCell ref="J2:J3"/>
    <mergeCell ref="K2:K3"/>
    <mergeCell ref="B1:D1"/>
    <mergeCell ref="E1:K1"/>
    <mergeCell ref="A2:A3"/>
    <mergeCell ref="B2:D2"/>
    <mergeCell ref="E2:E3"/>
    <mergeCell ref="F2:F3"/>
  </mergeCells>
  <phoneticPr fontId="0" type="noConversion"/>
  <pageMargins left="0.75" right="0.75" top="1" bottom="1" header="0.5" footer="0.5"/>
  <pageSetup paperSize="9" orientation="portrait" horizontalDpi="4294967293" verticalDpi="0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B29"/>
  <sheetViews>
    <sheetView zoomScale="85" zoomScaleNormal="85" workbookViewId="0"/>
  </sheetViews>
  <sheetFormatPr defaultColWidth="8.81640625" defaultRowHeight="12.5" x14ac:dyDescent="0.25"/>
  <cols>
    <col min="1" max="1" width="2.81640625" customWidth="1"/>
    <col min="2" max="2" width="22.08984375" customWidth="1"/>
    <col min="3" max="3" width="11.08984375" customWidth="1"/>
    <col min="4" max="4" width="15" customWidth="1"/>
    <col min="5" max="5" width="12.08984375" customWidth="1"/>
    <col min="7" max="7" width="13" customWidth="1"/>
    <col min="11" max="11" width="11" customWidth="1"/>
  </cols>
  <sheetData>
    <row r="2" spans="2:2" x14ac:dyDescent="0.25">
      <c r="B2" s="44" t="s">
        <v>76</v>
      </c>
    </row>
    <row r="24" spans="2:2" x14ac:dyDescent="0.25">
      <c r="B24" s="44"/>
    </row>
    <row r="29" spans="2:2" x14ac:dyDescent="0.25">
      <c r="B29" s="44" t="s">
        <v>128</v>
      </c>
    </row>
  </sheetData>
  <phoneticPr fontId="0" type="noConversion"/>
  <pageMargins left="0.75" right="0.75" top="1" bottom="1" header="0.5" footer="0.5"/>
  <pageSetup paperSize="9" orientation="portrait" horizontalDpi="4294967293" verticalDpi="0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21"/>
  <sheetViews>
    <sheetView workbookViewId="0">
      <selection activeCell="A23" sqref="A23"/>
    </sheetView>
  </sheetViews>
  <sheetFormatPr defaultColWidth="8.81640625" defaultRowHeight="12.5" x14ac:dyDescent="0.25"/>
  <sheetData>
    <row r="1" spans="1:10" x14ac:dyDescent="0.25">
      <c r="A1" s="23"/>
      <c r="B1" s="23"/>
      <c r="C1" s="23"/>
      <c r="D1" s="23"/>
      <c r="E1" s="23"/>
      <c r="F1" s="23"/>
      <c r="G1" s="23"/>
      <c r="H1" s="23"/>
      <c r="I1" s="23"/>
      <c r="J1" s="23"/>
    </row>
    <row r="2" spans="1:10" x14ac:dyDescent="0.25">
      <c r="A2" s="23"/>
      <c r="B2" s="23"/>
      <c r="C2" s="23"/>
      <c r="D2" s="23"/>
      <c r="E2" s="23"/>
      <c r="F2" s="23"/>
      <c r="G2" s="23"/>
      <c r="H2" s="23"/>
      <c r="I2" s="23"/>
      <c r="J2" s="23"/>
    </row>
    <row r="3" spans="1:10" x14ac:dyDescent="0.25">
      <c r="A3" s="23"/>
      <c r="B3" s="23"/>
      <c r="C3" s="23"/>
      <c r="D3" s="23"/>
      <c r="E3" s="23"/>
      <c r="F3" s="23"/>
      <c r="G3" s="23"/>
      <c r="H3" s="23"/>
      <c r="I3" s="23"/>
      <c r="J3" s="23"/>
    </row>
    <row r="4" spans="1:10" x14ac:dyDescent="0.25">
      <c r="A4" s="23"/>
      <c r="B4" s="23"/>
      <c r="C4" s="23"/>
      <c r="D4" s="23"/>
      <c r="E4" s="23"/>
      <c r="F4" s="23"/>
      <c r="G4" s="23"/>
      <c r="H4" s="23"/>
      <c r="I4" s="23"/>
      <c r="J4" s="23"/>
    </row>
    <row r="5" spans="1:10" x14ac:dyDescent="0.25">
      <c r="A5" s="23"/>
      <c r="B5" s="23"/>
      <c r="C5" s="23"/>
      <c r="D5" s="23"/>
      <c r="E5" s="23"/>
      <c r="F5" s="23"/>
      <c r="G5" s="23"/>
      <c r="H5" s="23"/>
      <c r="I5" s="23"/>
      <c r="J5" s="23"/>
    </row>
    <row r="6" spans="1:10" x14ac:dyDescent="0.25">
      <c r="A6" s="23"/>
      <c r="B6" s="23"/>
      <c r="C6" s="23"/>
      <c r="D6" s="23"/>
      <c r="E6" s="23"/>
      <c r="F6" s="23"/>
      <c r="G6" s="23"/>
      <c r="H6" s="23"/>
      <c r="I6" s="23"/>
      <c r="J6" s="23"/>
    </row>
    <row r="7" spans="1:10" x14ac:dyDescent="0.25">
      <c r="A7" s="23"/>
      <c r="B7" s="23"/>
      <c r="C7" s="23"/>
      <c r="D7" s="23"/>
      <c r="E7" s="23"/>
      <c r="F7" s="23"/>
      <c r="G7" s="23"/>
      <c r="H7" s="23"/>
      <c r="I7" s="23"/>
      <c r="J7" s="23"/>
    </row>
    <row r="8" spans="1:10" x14ac:dyDescent="0.25">
      <c r="A8" s="23"/>
      <c r="B8" s="23"/>
      <c r="C8" s="23"/>
      <c r="D8" s="23"/>
      <c r="E8" s="23"/>
      <c r="F8" s="23"/>
      <c r="G8" s="23"/>
      <c r="H8" s="23"/>
      <c r="I8" s="23"/>
      <c r="J8" s="23"/>
    </row>
    <row r="9" spans="1:10" x14ac:dyDescent="0.25">
      <c r="A9" s="23"/>
      <c r="B9" s="23"/>
      <c r="C9" s="23"/>
      <c r="D9" s="23"/>
      <c r="E9" s="23"/>
      <c r="F9" s="23"/>
      <c r="G9" s="23"/>
      <c r="H9" s="23"/>
      <c r="I9" s="23"/>
      <c r="J9" s="23"/>
    </row>
    <row r="10" spans="1:10" x14ac:dyDescent="0.25">
      <c r="A10" s="23"/>
      <c r="B10" s="23"/>
      <c r="C10" s="23"/>
      <c r="D10" s="23"/>
      <c r="E10" s="23"/>
      <c r="F10" s="23"/>
      <c r="G10" s="23"/>
      <c r="H10" s="23"/>
      <c r="I10" s="23"/>
      <c r="J10" s="23"/>
    </row>
    <row r="11" spans="1:10" x14ac:dyDescent="0.25">
      <c r="A11" s="23"/>
      <c r="B11" s="23"/>
      <c r="C11" s="23"/>
      <c r="D11" s="23"/>
      <c r="E11" s="23"/>
      <c r="F11" s="23"/>
      <c r="G11" s="23"/>
      <c r="H11" s="23"/>
      <c r="I11" s="23"/>
      <c r="J11" s="23"/>
    </row>
    <row r="12" spans="1:10" x14ac:dyDescent="0.25">
      <c r="A12" s="23"/>
      <c r="B12" s="23"/>
      <c r="C12" s="23"/>
      <c r="D12" s="23"/>
      <c r="E12" s="23"/>
      <c r="F12" s="23"/>
      <c r="G12" s="23"/>
      <c r="H12" s="23"/>
      <c r="I12" s="23"/>
      <c r="J12" s="23"/>
    </row>
    <row r="13" spans="1:10" x14ac:dyDescent="0.25">
      <c r="A13" s="23"/>
      <c r="B13" s="23"/>
      <c r="C13" s="23"/>
      <c r="D13" s="23"/>
      <c r="E13" s="23"/>
      <c r="F13" s="23"/>
      <c r="G13" s="23"/>
      <c r="H13" s="23"/>
      <c r="I13" s="23"/>
      <c r="J13" s="23"/>
    </row>
    <row r="14" spans="1:10" x14ac:dyDescent="0.25">
      <c r="A14" s="23"/>
      <c r="B14" s="23"/>
      <c r="C14" s="23"/>
      <c r="D14" s="23"/>
      <c r="E14" s="23"/>
      <c r="F14" s="23"/>
      <c r="G14" s="23"/>
      <c r="H14" s="23"/>
      <c r="I14" s="23"/>
      <c r="J14" s="23"/>
    </row>
    <row r="15" spans="1:10" x14ac:dyDescent="0.25">
      <c r="A15" s="23"/>
      <c r="B15" s="23"/>
      <c r="C15" s="23"/>
      <c r="D15" s="23"/>
      <c r="E15" s="23"/>
      <c r="F15" s="23"/>
      <c r="G15" s="23"/>
      <c r="H15" s="23"/>
      <c r="I15" s="23"/>
      <c r="J15" s="23"/>
    </row>
    <row r="16" spans="1:10" x14ac:dyDescent="0.25">
      <c r="A16" s="23"/>
      <c r="B16" s="23"/>
      <c r="C16" s="23"/>
      <c r="D16" s="23"/>
      <c r="E16" s="23"/>
      <c r="F16" s="23"/>
      <c r="G16" s="23"/>
      <c r="H16" s="23"/>
      <c r="I16" s="23"/>
      <c r="J16" s="23"/>
    </row>
    <row r="17" spans="1:10" x14ac:dyDescent="0.25">
      <c r="A17" s="23"/>
      <c r="B17" s="23"/>
      <c r="C17" s="23"/>
      <c r="D17" s="23"/>
      <c r="E17" s="23"/>
      <c r="F17" s="23"/>
      <c r="G17" s="23"/>
      <c r="H17" s="23"/>
      <c r="I17" s="23"/>
      <c r="J17" s="23"/>
    </row>
    <row r="18" spans="1:10" x14ac:dyDescent="0.25">
      <c r="A18" s="23"/>
      <c r="B18" s="23"/>
      <c r="C18" s="23"/>
      <c r="D18" s="23"/>
      <c r="E18" s="23"/>
      <c r="F18" s="23"/>
      <c r="G18" s="23"/>
      <c r="H18" s="23"/>
      <c r="I18" s="23"/>
      <c r="J18" s="23"/>
    </row>
    <row r="19" spans="1:10" x14ac:dyDescent="0.25">
      <c r="A19" s="23"/>
      <c r="B19" s="23"/>
      <c r="C19" s="23"/>
      <c r="D19" s="23"/>
      <c r="E19" s="23"/>
      <c r="F19" s="23"/>
      <c r="G19" s="23"/>
      <c r="H19" s="23"/>
      <c r="I19" s="23"/>
      <c r="J19" s="23"/>
    </row>
    <row r="20" spans="1:10" x14ac:dyDescent="0.25">
      <c r="A20" s="23"/>
      <c r="B20" s="23"/>
      <c r="C20" s="23"/>
      <c r="D20" s="23"/>
      <c r="E20" s="23"/>
      <c r="F20" s="23"/>
      <c r="G20" s="23"/>
      <c r="H20" s="23"/>
      <c r="I20" s="23"/>
      <c r="J20" s="23"/>
    </row>
    <row r="21" spans="1:10" x14ac:dyDescent="0.25">
      <c r="A21" s="23"/>
      <c r="B21" s="23"/>
      <c r="C21" s="23"/>
      <c r="D21" s="23"/>
      <c r="E21" s="23"/>
      <c r="F21" s="23"/>
      <c r="G21" s="23"/>
      <c r="H21" s="23"/>
      <c r="I21" s="23"/>
      <c r="J21" s="23"/>
    </row>
  </sheetData>
  <phoneticPr fontId="0" type="noConversion"/>
  <pageMargins left="0.75" right="0.75" top="1" bottom="1" header="0.5" footer="0.5"/>
  <pageSetup orientation="portrait" horizontalDpi="4294967293" verticalDpi="0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L16"/>
  <sheetViews>
    <sheetView zoomScaleNormal="100" workbookViewId="0"/>
  </sheetViews>
  <sheetFormatPr defaultColWidth="8.81640625" defaultRowHeight="12.5" x14ac:dyDescent="0.25"/>
  <sheetData>
    <row r="1" spans="1:12" x14ac:dyDescent="0.25">
      <c r="A1" t="s">
        <v>39</v>
      </c>
    </row>
    <row r="3" spans="1:12" x14ac:dyDescent="0.25">
      <c r="A3" t="s">
        <v>41</v>
      </c>
    </row>
    <row r="5" spans="1:12" x14ac:dyDescent="0.25">
      <c r="A5" t="s">
        <v>40</v>
      </c>
    </row>
    <row r="8" spans="1:12" x14ac:dyDescent="0.25">
      <c r="K8" t="s">
        <v>77</v>
      </c>
    </row>
    <row r="9" spans="1:12" x14ac:dyDescent="0.25">
      <c r="K9" s="57" t="s">
        <v>78</v>
      </c>
      <c r="L9" s="58">
        <v>17.239999999999998</v>
      </c>
    </row>
    <row r="10" spans="1:12" x14ac:dyDescent="0.25">
      <c r="K10" s="57" t="s">
        <v>79</v>
      </c>
      <c r="L10" s="58">
        <v>0.32190000000000002</v>
      </c>
    </row>
    <row r="11" spans="1:12" x14ac:dyDescent="0.25">
      <c r="K11" t="s">
        <v>80</v>
      </c>
      <c r="L11" s="58"/>
    </row>
    <row r="12" spans="1:12" x14ac:dyDescent="0.25">
      <c r="K12" s="57" t="s">
        <v>78</v>
      </c>
      <c r="L12" s="58">
        <v>27.597000000000001</v>
      </c>
    </row>
    <row r="13" spans="1:12" x14ac:dyDescent="0.25">
      <c r="K13" s="57" t="s">
        <v>79</v>
      </c>
      <c r="L13" s="58">
        <v>0.1237</v>
      </c>
    </row>
    <row r="14" spans="1:12" x14ac:dyDescent="0.25">
      <c r="L14" s="58"/>
    </row>
    <row r="15" spans="1:12" x14ac:dyDescent="0.25">
      <c r="K15" s="58" t="s">
        <v>84</v>
      </c>
      <c r="L15" s="58"/>
    </row>
    <row r="16" spans="1:12" x14ac:dyDescent="0.25">
      <c r="K16" s="57" t="s">
        <v>85</v>
      </c>
      <c r="L16" s="58">
        <f>EXP(-LN(L9/L12)/(L10-L13))</f>
        <v>10.737450407311224</v>
      </c>
    </row>
  </sheetData>
  <phoneticPr fontId="0" type="noConversion"/>
  <pageMargins left="0.75" right="0.75" top="1" bottom="1" header="0.5" footer="0.5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2</vt:i4>
      </vt:variant>
    </vt:vector>
  </HeadingPairs>
  <TitlesOfParts>
    <vt:vector size="8" baseType="lpstr">
      <vt:lpstr>Data Tables</vt:lpstr>
      <vt:lpstr>Questionnaire</vt:lpstr>
      <vt:lpstr>Relationships</vt:lpstr>
      <vt:lpstr>Anovas</vt:lpstr>
      <vt:lpstr>Keyboards</vt:lpstr>
      <vt:lpstr>CHI99</vt:lpstr>
      <vt:lpstr>group</vt:lpstr>
      <vt:lpstr>overall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Scott MacKenzie</dc:creator>
  <cp:lastModifiedBy>I Scott MacKenzie</cp:lastModifiedBy>
  <dcterms:created xsi:type="dcterms:W3CDTF">2003-01-23T11:12:43Z</dcterms:created>
  <dcterms:modified xsi:type="dcterms:W3CDTF">2024-05-15T20:51:24Z</dcterms:modified>
</cp:coreProperties>
</file>